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385" tabRatio="688" firstSheet="5" activeTab="9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'!$A$1:$U$23</definedName>
    <definedName name="_xlnm.Print_Area" localSheetId="1">Месяц!$A$1:$S$24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'Т.об.-расшифровка'!$A$1:$R$22</definedName>
    <definedName name="_xlnm.Print_Area" localSheetId="4">'Товарность  '!$A$1:$S$24</definedName>
    <definedName name="_xlnm.Print_Area" localSheetId="7">'Торговля '!$A$1:$M$140</definedName>
  </definedNames>
  <calcPr calcId="125725"/>
</workbook>
</file>

<file path=xl/calcChain.xml><?xml version="1.0" encoding="utf-8"?>
<calcChain xmlns="http://schemas.openxmlformats.org/spreadsheetml/2006/main">
  <c r="H13" i="17"/>
  <c r="E12" i="20"/>
  <c r="X23" i="5"/>
  <c r="W23"/>
  <c r="V23"/>
  <c r="U23"/>
  <c r="AC23" i="15"/>
  <c r="AB23"/>
  <c r="AA23"/>
  <c r="Z23"/>
  <c r="F18" i="22" l="1"/>
  <c r="F14"/>
  <c r="E18"/>
  <c r="E14"/>
  <c r="E8"/>
  <c r="E5"/>
  <c r="G17" i="26" l="1"/>
  <c r="J19"/>
  <c r="J17"/>
  <c r="J15"/>
  <c r="J13"/>
  <c r="J9"/>
  <c r="J7"/>
  <c r="J5"/>
  <c r="AL23" i="20" l="1"/>
  <c r="AK23"/>
  <c r="AG23"/>
  <c r="AF23"/>
  <c r="AC23"/>
  <c r="AB23"/>
  <c r="V23"/>
  <c r="U23"/>
  <c r="T23"/>
  <c r="W23"/>
  <c r="X23"/>
  <c r="Y23"/>
  <c r="G5" i="18"/>
  <c r="T23" i="17" l="1"/>
  <c r="T22"/>
  <c r="T21"/>
  <c r="T20"/>
  <c r="T19"/>
  <c r="T18"/>
  <c r="T17"/>
  <c r="T16"/>
  <c r="T15"/>
  <c r="T14"/>
  <c r="T13"/>
  <c r="T12"/>
  <c r="T11"/>
  <c r="T10"/>
  <c r="T9"/>
  <c r="T8"/>
  <c r="T7"/>
  <c r="T6"/>
  <c r="E17" i="5"/>
  <c r="AG23" i="11"/>
  <c r="O23" i="5" l="1"/>
  <c r="S23" i="15" l="1"/>
  <c r="R23"/>
  <c r="AC25" i="11"/>
  <c r="E37" i="25" l="1"/>
  <c r="J23" i="5"/>
  <c r="E113" i="25" l="1"/>
  <c r="AI24" i="11"/>
  <c r="P61" i="25"/>
  <c r="E54" l="1"/>
  <c r="E53"/>
  <c r="F53" s="1"/>
  <c r="E55"/>
  <c r="P21" i="20"/>
  <c r="P20"/>
  <c r="P19"/>
  <c r="P18"/>
  <c r="P17"/>
  <c r="P16"/>
  <c r="P15"/>
  <c r="P14"/>
  <c r="P13"/>
  <c r="P12"/>
  <c r="P11"/>
  <c r="P10"/>
  <c r="P9"/>
  <c r="P8"/>
  <c r="P7"/>
  <c r="P6"/>
  <c r="P5"/>
  <c r="F11" i="22"/>
  <c r="E11"/>
  <c r="D25" i="30" l="1"/>
  <c r="B25"/>
  <c r="E56" i="25" l="1"/>
  <c r="K19" i="20" l="1"/>
  <c r="P22" i="25"/>
  <c r="K18" i="3" l="1"/>
  <c r="L22" i="11"/>
  <c r="P93" i="25"/>
  <c r="K21" i="3"/>
  <c r="K20"/>
  <c r="K19"/>
  <c r="K17"/>
  <c r="K16"/>
  <c r="K15"/>
  <c r="K14"/>
  <c r="K13"/>
  <c r="K12"/>
  <c r="K11"/>
  <c r="K10"/>
  <c r="K9"/>
  <c r="K8"/>
  <c r="K7"/>
  <c r="K6"/>
  <c r="K5"/>
  <c r="P39" i="25"/>
  <c r="P124"/>
  <c r="P56"/>
  <c r="H21" i="26"/>
  <c r="U16" i="15"/>
  <c r="U12"/>
  <c r="B24" i="17" l="1"/>
  <c r="E4" i="25"/>
  <c r="X23" i="15"/>
  <c r="V23"/>
  <c r="W23"/>
  <c r="Y23"/>
  <c r="I12" i="22" l="1"/>
  <c r="I14"/>
  <c r="I19"/>
  <c r="N5" i="15"/>
  <c r="Q5" l="1"/>
  <c r="I22" i="22"/>
  <c r="D140" i="25"/>
  <c r="E117"/>
  <c r="E118"/>
  <c r="E119"/>
  <c r="E120"/>
  <c r="E121"/>
  <c r="E122"/>
  <c r="E123"/>
  <c r="E124"/>
  <c r="U4" l="1"/>
  <c r="K22" i="26"/>
  <c r="O6" i="18"/>
  <c r="F19" i="22"/>
  <c r="F12"/>
  <c r="E19"/>
  <c r="E12"/>
  <c r="E138" i="25"/>
  <c r="P103"/>
  <c r="H22" i="26"/>
  <c r="I11"/>
  <c r="H11"/>
  <c r="K11"/>
  <c r="Y22" i="11" l="1"/>
  <c r="K58" i="25"/>
  <c r="S23" i="5"/>
  <c r="Q22" i="22"/>
  <c r="R22"/>
  <c r="D5" i="18"/>
  <c r="G19" i="26" l="1"/>
  <c r="H19" s="1"/>
  <c r="G15"/>
  <c r="G13"/>
  <c r="G9"/>
  <c r="G7"/>
  <c r="F15"/>
  <c r="F13"/>
  <c r="F9"/>
  <c r="F7"/>
  <c r="F5"/>
  <c r="E17"/>
  <c r="R18" i="5"/>
  <c r="L21" i="25"/>
  <c r="N12" i="15"/>
  <c r="Q12" s="1"/>
  <c r="D60" i="25"/>
  <c r="D58"/>
  <c r="C106"/>
  <c r="C105"/>
  <c r="C104"/>
  <c r="I140"/>
  <c r="C139"/>
  <c r="M139"/>
  <c r="C135"/>
  <c r="C84"/>
  <c r="M84"/>
  <c r="B140"/>
  <c r="B60" s="1"/>
  <c r="G21" i="20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C21"/>
  <c r="C20"/>
  <c r="C18"/>
  <c r="E18" s="1"/>
  <c r="C17"/>
  <c r="C16"/>
  <c r="E16" s="1"/>
  <c r="C15"/>
  <c r="E15" s="1"/>
  <c r="C14"/>
  <c r="E14" s="1"/>
  <c r="C11"/>
  <c r="E11" s="1"/>
  <c r="C10"/>
  <c r="C9"/>
  <c r="C8"/>
  <c r="E8" s="1"/>
  <c r="M12" i="17"/>
  <c r="D18"/>
  <c r="M11"/>
  <c r="H23"/>
  <c r="H22"/>
  <c r="H21"/>
  <c r="H19"/>
  <c r="H18"/>
  <c r="H17"/>
  <c r="H16"/>
  <c r="H15"/>
  <c r="H14"/>
  <c r="H12"/>
  <c r="H11"/>
  <c r="H10"/>
  <c r="H8"/>
  <c r="H7"/>
  <c r="G23"/>
  <c r="G22"/>
  <c r="G21"/>
  <c r="G19"/>
  <c r="G18"/>
  <c r="G17"/>
  <c r="G16"/>
  <c r="G15"/>
  <c r="G14"/>
  <c r="G12"/>
  <c r="G11"/>
  <c r="G10"/>
  <c r="G8"/>
  <c r="G7"/>
  <c r="G6"/>
  <c r="N12"/>
  <c r="L12"/>
  <c r="D12"/>
  <c r="C15" i="15"/>
  <c r="C14"/>
  <c r="C13"/>
  <c r="C12"/>
  <c r="C11"/>
  <c r="T12"/>
  <c r="M12"/>
  <c r="K12"/>
  <c r="J12"/>
  <c r="D12"/>
  <c r="G12" s="1"/>
  <c r="C22" i="22"/>
  <c r="E24" i="26"/>
  <c r="E23"/>
  <c r="L11" i="5"/>
  <c r="L12"/>
  <c r="L13"/>
  <c r="O5" i="20"/>
  <c r="P5" i="26"/>
  <c r="D22" i="15"/>
  <c r="P12" l="1"/>
  <c r="H17" i="26"/>
  <c r="H8" i="20"/>
  <c r="H11"/>
  <c r="H12"/>
  <c r="H14"/>
  <c r="H15"/>
  <c r="H17"/>
  <c r="H18"/>
  <c r="H20"/>
  <c r="D61" i="25"/>
  <c r="I8" i="20"/>
  <c r="I11"/>
  <c r="I12"/>
  <c r="I14"/>
  <c r="I15"/>
  <c r="I17"/>
  <c r="I18"/>
  <c r="I20"/>
  <c r="E9"/>
  <c r="E17"/>
  <c r="O12" i="17"/>
  <c r="I12"/>
  <c r="O12" i="15"/>
  <c r="F12"/>
  <c r="E12"/>
  <c r="E85" i="25"/>
  <c r="L57"/>
  <c r="L52"/>
  <c r="L51"/>
  <c r="M126"/>
  <c r="M106"/>
  <c r="M105"/>
  <c r="M104"/>
  <c r="E5"/>
  <c r="E135" l="1"/>
  <c r="E139"/>
  <c r="G139" s="1"/>
  <c r="K140" l="1"/>
  <c r="L124"/>
  <c r="L123"/>
  <c r="L122"/>
  <c r="L121"/>
  <c r="L120"/>
  <c r="L119"/>
  <c r="L118"/>
  <c r="L117"/>
  <c r="D5" i="15"/>
  <c r="K11"/>
  <c r="M19" i="25"/>
  <c r="I20" i="5"/>
  <c r="I17"/>
  <c r="L111" i="25"/>
  <c r="L110"/>
  <c r="L109"/>
  <c r="L108"/>
  <c r="L107"/>
  <c r="L106"/>
  <c r="L105"/>
  <c r="L104"/>
  <c r="E19" l="1"/>
  <c r="F19" s="1"/>
  <c r="I23" i="15" l="1"/>
  <c r="E116" i="25"/>
  <c r="R21" i="20"/>
  <c r="O21"/>
  <c r="R20"/>
  <c r="O20"/>
  <c r="R19"/>
  <c r="O19"/>
  <c r="R18"/>
  <c r="O18"/>
  <c r="R17"/>
  <c r="O17"/>
  <c r="R16"/>
  <c r="O16"/>
  <c r="R15"/>
  <c r="O15"/>
  <c r="O14"/>
  <c r="O13"/>
  <c r="O12"/>
  <c r="O11"/>
  <c r="O10"/>
  <c r="O9"/>
  <c r="O8"/>
  <c r="O7"/>
  <c r="O6"/>
  <c r="Q6" s="1"/>
  <c r="R5"/>
  <c r="K21"/>
  <c r="J21"/>
  <c r="K20"/>
  <c r="J20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Q7" l="1"/>
  <c r="R7"/>
  <c r="R8"/>
  <c r="Q8"/>
  <c r="Q9"/>
  <c r="R9"/>
  <c r="R10"/>
  <c r="Q10"/>
  <c r="Q11"/>
  <c r="R11"/>
  <c r="R12"/>
  <c r="Q12"/>
  <c r="Q13"/>
  <c r="R14"/>
  <c r="Q14"/>
  <c r="N5"/>
  <c r="M5"/>
  <c r="M6"/>
  <c r="N6"/>
  <c r="N7"/>
  <c r="M7"/>
  <c r="M8"/>
  <c r="N8"/>
  <c r="N9"/>
  <c r="M9"/>
  <c r="M10"/>
  <c r="N10"/>
  <c r="N11"/>
  <c r="M11"/>
  <c r="M12"/>
  <c r="N12"/>
  <c r="N13"/>
  <c r="M13"/>
  <c r="M14"/>
  <c r="N14"/>
  <c r="N15"/>
  <c r="M15"/>
  <c r="M16"/>
  <c r="N16"/>
  <c r="N17"/>
  <c r="M17"/>
  <c r="M18"/>
  <c r="N18"/>
  <c r="N19"/>
  <c r="M19"/>
  <c r="M20"/>
  <c r="N20"/>
  <c r="N21"/>
  <c r="M21"/>
  <c r="L5"/>
  <c r="L6"/>
  <c r="L8"/>
  <c r="L10"/>
  <c r="L12"/>
  <c r="L14"/>
  <c r="L16"/>
  <c r="L18"/>
  <c r="L20"/>
  <c r="L21"/>
  <c r="Q5"/>
  <c r="Q15"/>
  <c r="Q16"/>
  <c r="Q17"/>
  <c r="Q18"/>
  <c r="Q19"/>
  <c r="Q20"/>
  <c r="Q21"/>
  <c r="L7"/>
  <c r="L9"/>
  <c r="L11"/>
  <c r="L13"/>
  <c r="L15"/>
  <c r="L17"/>
  <c r="L19"/>
  <c r="P19" i="26" l="1"/>
  <c r="E114" i="25"/>
  <c r="E126"/>
  <c r="E100"/>
  <c r="F100" s="1"/>
  <c r="E106"/>
  <c r="G106" s="1"/>
  <c r="E105"/>
  <c r="G105" s="1"/>
  <c r="E104"/>
  <c r="G104" l="1"/>
  <c r="P120"/>
  <c r="P13"/>
  <c r="L11" i="17"/>
  <c r="D17" i="5" l="1"/>
  <c r="E84" i="25"/>
  <c r="G84" l="1"/>
  <c r="K60"/>
  <c r="E60" s="1"/>
  <c r="L100"/>
  <c r="L50"/>
  <c r="M100"/>
  <c r="E125"/>
  <c r="L137"/>
  <c r="L136"/>
  <c r="L133"/>
  <c r="D11" i="17"/>
  <c r="L27" i="25"/>
  <c r="I13" i="26"/>
  <c r="F20" i="30"/>
  <c r="G20" s="1"/>
  <c r="J20" s="1"/>
  <c r="L132" i="25"/>
  <c r="L131"/>
  <c r="D6" i="18"/>
  <c r="I7" i="26"/>
  <c r="K5"/>
  <c r="J6" i="18"/>
  <c r="E115" i="25"/>
  <c r="E112"/>
  <c r="E111"/>
  <c r="E110"/>
  <c r="E109"/>
  <c r="E108"/>
  <c r="E107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5"/>
  <c r="C86"/>
  <c r="C87"/>
  <c r="C88"/>
  <c r="C89"/>
  <c r="C90"/>
  <c r="C91"/>
  <c r="C92"/>
  <c r="C93"/>
  <c r="C94"/>
  <c r="C95"/>
  <c r="C96"/>
  <c r="C97"/>
  <c r="C98"/>
  <c r="C99"/>
  <c r="C101"/>
  <c r="C102"/>
  <c r="C103"/>
  <c r="C117"/>
  <c r="G117" s="1"/>
  <c r="C118"/>
  <c r="C119"/>
  <c r="C120"/>
  <c r="C121"/>
  <c r="G121" s="1"/>
  <c r="C122"/>
  <c r="C123"/>
  <c r="G123" s="1"/>
  <c r="C124"/>
  <c r="C127"/>
  <c r="C128"/>
  <c r="C129"/>
  <c r="C130"/>
  <c r="C131"/>
  <c r="C132"/>
  <c r="C133"/>
  <c r="C134"/>
  <c r="C136"/>
  <c r="C137"/>
  <c r="U10" i="15"/>
  <c r="U8"/>
  <c r="K15"/>
  <c r="K14"/>
  <c r="K10"/>
  <c r="K9"/>
  <c r="K8"/>
  <c r="K7"/>
  <c r="K6"/>
  <c r="K5"/>
  <c r="D23" i="17"/>
  <c r="D22"/>
  <c r="H15" i="26"/>
  <c r="K21"/>
  <c r="D15" i="15"/>
  <c r="G15" s="1"/>
  <c r="D14"/>
  <c r="G14" s="1"/>
  <c r="D11"/>
  <c r="G11" s="1"/>
  <c r="D10"/>
  <c r="G10" s="1"/>
  <c r="D9"/>
  <c r="G9" s="1"/>
  <c r="D8"/>
  <c r="G8" s="1"/>
  <c r="D7"/>
  <c r="G7" s="1"/>
  <c r="D6"/>
  <c r="G6" s="1"/>
  <c r="C10"/>
  <c r="C9"/>
  <c r="C8"/>
  <c r="C7"/>
  <c r="C6"/>
  <c r="C5"/>
  <c r="D22" i="3"/>
  <c r="E5" i="18"/>
  <c r="E6" s="1"/>
  <c r="L130" i="25"/>
  <c r="L128"/>
  <c r="L127"/>
  <c r="L103"/>
  <c r="L102"/>
  <c r="L101"/>
  <c r="L99"/>
  <c r="L98"/>
  <c r="L97"/>
  <c r="L96"/>
  <c r="L95"/>
  <c r="L94"/>
  <c r="L93"/>
  <c r="L92"/>
  <c r="L91"/>
  <c r="L90"/>
  <c r="L89"/>
  <c r="L88"/>
  <c r="L87"/>
  <c r="L86"/>
  <c r="L85"/>
  <c r="L82"/>
  <c r="L81"/>
  <c r="L80"/>
  <c r="L79"/>
  <c r="L78"/>
  <c r="L76"/>
  <c r="L75"/>
  <c r="L74"/>
  <c r="L73"/>
  <c r="L72"/>
  <c r="L71"/>
  <c r="L70"/>
  <c r="L69"/>
  <c r="L68"/>
  <c r="L67"/>
  <c r="L66"/>
  <c r="L65"/>
  <c r="L64"/>
  <c r="L63"/>
  <c r="L59"/>
  <c r="L49"/>
  <c r="L48"/>
  <c r="L47"/>
  <c r="L45"/>
  <c r="L44"/>
  <c r="L43"/>
  <c r="L42"/>
  <c r="L41"/>
  <c r="L40"/>
  <c r="L39"/>
  <c r="L38"/>
  <c r="L36"/>
  <c r="L35"/>
  <c r="L34"/>
  <c r="L33"/>
  <c r="L32"/>
  <c r="L31"/>
  <c r="L30"/>
  <c r="L29"/>
  <c r="L28"/>
  <c r="L26"/>
  <c r="L25"/>
  <c r="L24"/>
  <c r="L23"/>
  <c r="L22"/>
  <c r="L20"/>
  <c r="L18"/>
  <c r="L17"/>
  <c r="L16"/>
  <c r="L15"/>
  <c r="L14"/>
  <c r="L13"/>
  <c r="L11"/>
  <c r="L10"/>
  <c r="L8"/>
  <c r="L7"/>
  <c r="L6"/>
  <c r="L4"/>
  <c r="J140"/>
  <c r="J60" s="1"/>
  <c r="J58"/>
  <c r="G5" i="17"/>
  <c r="I23"/>
  <c r="I22"/>
  <c r="I19"/>
  <c r="I18"/>
  <c r="I15"/>
  <c r="I9"/>
  <c r="I8"/>
  <c r="I7"/>
  <c r="I6"/>
  <c r="H5"/>
  <c r="H17" i="5"/>
  <c r="I60" i="25"/>
  <c r="M137"/>
  <c r="M136"/>
  <c r="M133"/>
  <c r="M132"/>
  <c r="M131"/>
  <c r="C52"/>
  <c r="M52"/>
  <c r="C51"/>
  <c r="M51"/>
  <c r="M50"/>
  <c r="B58"/>
  <c r="B61" s="1"/>
  <c r="E137"/>
  <c r="F137" s="1"/>
  <c r="E9" i="5"/>
  <c r="E57" i="25"/>
  <c r="F57" s="1"/>
  <c r="E52"/>
  <c r="F52" s="1"/>
  <c r="E51"/>
  <c r="F51" s="1"/>
  <c r="F5" i="20"/>
  <c r="N9" i="15"/>
  <c r="B21" i="20"/>
  <c r="B20"/>
  <c r="D20" s="1"/>
  <c r="B18"/>
  <c r="D18" s="1"/>
  <c r="B17"/>
  <c r="D17" s="1"/>
  <c r="B16"/>
  <c r="B15"/>
  <c r="D15" s="1"/>
  <c r="B14"/>
  <c r="D14" s="1"/>
  <c r="B12"/>
  <c r="D12" s="1"/>
  <c r="B11"/>
  <c r="D11" s="1"/>
  <c r="B10"/>
  <c r="B9"/>
  <c r="D9" s="1"/>
  <c r="B8"/>
  <c r="D8" s="1"/>
  <c r="B5"/>
  <c r="B22" i="22"/>
  <c r="E136" i="25"/>
  <c r="F136" s="1"/>
  <c r="N19" i="17"/>
  <c r="O19" s="1"/>
  <c r="M121" i="25"/>
  <c r="K23" i="15"/>
  <c r="M16"/>
  <c r="M15"/>
  <c r="M14"/>
  <c r="M11"/>
  <c r="M10"/>
  <c r="M9"/>
  <c r="M8"/>
  <c r="M7"/>
  <c r="M5"/>
  <c r="O5" s="1"/>
  <c r="C4" i="25"/>
  <c r="E133"/>
  <c r="E134"/>
  <c r="F134" s="1"/>
  <c r="E132"/>
  <c r="F132" s="1"/>
  <c r="E131"/>
  <c r="F131" s="1"/>
  <c r="E130"/>
  <c r="F130" s="1"/>
  <c r="E129"/>
  <c r="F129" s="1"/>
  <c r="E128"/>
  <c r="F128" s="1"/>
  <c r="E127"/>
  <c r="F127" s="1"/>
  <c r="F124"/>
  <c r="F123"/>
  <c r="F122"/>
  <c r="F121"/>
  <c r="F120"/>
  <c r="F119"/>
  <c r="F118"/>
  <c r="F117"/>
  <c r="E103"/>
  <c r="F103" s="1"/>
  <c r="E102"/>
  <c r="F102" s="1"/>
  <c r="E101"/>
  <c r="F101" s="1"/>
  <c r="E99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F85"/>
  <c r="E83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I58"/>
  <c r="C58" s="1"/>
  <c r="P22" i="3"/>
  <c r="O22"/>
  <c r="N22"/>
  <c r="C22"/>
  <c r="H22"/>
  <c r="E59" i="25"/>
  <c r="F59" s="1"/>
  <c r="C59"/>
  <c r="C57"/>
  <c r="E50"/>
  <c r="F50" s="1"/>
  <c r="C50"/>
  <c r="E49"/>
  <c r="F49" s="1"/>
  <c r="C49"/>
  <c r="E48"/>
  <c r="F48" s="1"/>
  <c r="C48"/>
  <c r="E47"/>
  <c r="F47" s="1"/>
  <c r="C47"/>
  <c r="E46"/>
  <c r="F46" s="1"/>
  <c r="C46"/>
  <c r="E45"/>
  <c r="F45" s="1"/>
  <c r="C45"/>
  <c r="E44"/>
  <c r="F44" s="1"/>
  <c r="C44"/>
  <c r="E43"/>
  <c r="F43" s="1"/>
  <c r="C43"/>
  <c r="E42"/>
  <c r="F42" s="1"/>
  <c r="C42"/>
  <c r="E41"/>
  <c r="F41" s="1"/>
  <c r="C41"/>
  <c r="E40"/>
  <c r="F40" s="1"/>
  <c r="C40"/>
  <c r="E39"/>
  <c r="F39" s="1"/>
  <c r="C39"/>
  <c r="E38"/>
  <c r="F38" s="1"/>
  <c r="C38"/>
  <c r="E36"/>
  <c r="F36" s="1"/>
  <c r="C36"/>
  <c r="E35"/>
  <c r="F35" s="1"/>
  <c r="C35"/>
  <c r="E34"/>
  <c r="F34" s="1"/>
  <c r="C34"/>
  <c r="E33"/>
  <c r="F33" s="1"/>
  <c r="C33"/>
  <c r="E32"/>
  <c r="F32" s="1"/>
  <c r="C32"/>
  <c r="E31"/>
  <c r="F31" s="1"/>
  <c r="C31"/>
  <c r="E30"/>
  <c r="F30" s="1"/>
  <c r="C30"/>
  <c r="E29"/>
  <c r="F29" s="1"/>
  <c r="C29"/>
  <c r="E28"/>
  <c r="F28" s="1"/>
  <c r="C28"/>
  <c r="E27"/>
  <c r="F27" s="1"/>
  <c r="C27"/>
  <c r="E26"/>
  <c r="F26" s="1"/>
  <c r="C26"/>
  <c r="E25"/>
  <c r="F25" s="1"/>
  <c r="C25"/>
  <c r="E24"/>
  <c r="F24" s="1"/>
  <c r="C24"/>
  <c r="E23"/>
  <c r="F23" s="1"/>
  <c r="C23"/>
  <c r="E22"/>
  <c r="F22" s="1"/>
  <c r="C22"/>
  <c r="E21"/>
  <c r="F21" s="1"/>
  <c r="C21"/>
  <c r="E20"/>
  <c r="C20"/>
  <c r="E18"/>
  <c r="F18" s="1"/>
  <c r="C18"/>
  <c r="E17"/>
  <c r="F17" s="1"/>
  <c r="C17"/>
  <c r="E16"/>
  <c r="F16" s="1"/>
  <c r="C16"/>
  <c r="E15"/>
  <c r="F15" s="1"/>
  <c r="C15"/>
  <c r="E14"/>
  <c r="F14" s="1"/>
  <c r="C14"/>
  <c r="E13"/>
  <c r="F13" s="1"/>
  <c r="C13"/>
  <c r="E12"/>
  <c r="F12" s="1"/>
  <c r="C12"/>
  <c r="E11"/>
  <c r="F11" s="1"/>
  <c r="C11"/>
  <c r="E10"/>
  <c r="F10" s="1"/>
  <c r="C10"/>
  <c r="E9"/>
  <c r="F9" s="1"/>
  <c r="C9"/>
  <c r="E8"/>
  <c r="F8" s="1"/>
  <c r="C8"/>
  <c r="E7"/>
  <c r="F7" s="1"/>
  <c r="C7"/>
  <c r="E6"/>
  <c r="F6" s="1"/>
  <c r="C6"/>
  <c r="M130"/>
  <c r="M129"/>
  <c r="M128"/>
  <c r="M127"/>
  <c r="M124"/>
  <c r="M123"/>
  <c r="M122"/>
  <c r="M120"/>
  <c r="M119"/>
  <c r="M118"/>
  <c r="M117"/>
  <c r="M103"/>
  <c r="M102"/>
  <c r="M101"/>
  <c r="M99"/>
  <c r="M98"/>
  <c r="M97"/>
  <c r="M96"/>
  <c r="M95"/>
  <c r="M94"/>
  <c r="M93"/>
  <c r="M92"/>
  <c r="M91"/>
  <c r="M90"/>
  <c r="M89"/>
  <c r="M88"/>
  <c r="M87"/>
  <c r="M85"/>
  <c r="M82"/>
  <c r="M81"/>
  <c r="M80"/>
  <c r="M79"/>
  <c r="M78"/>
  <c r="M76"/>
  <c r="M75"/>
  <c r="M74"/>
  <c r="M73"/>
  <c r="M72"/>
  <c r="M71"/>
  <c r="M70"/>
  <c r="M69"/>
  <c r="M68"/>
  <c r="M67"/>
  <c r="M66"/>
  <c r="M65"/>
  <c r="M64"/>
  <c r="M63"/>
  <c r="M59"/>
  <c r="M49"/>
  <c r="M48"/>
  <c r="M47"/>
  <c r="M46"/>
  <c r="M45"/>
  <c r="M44"/>
  <c r="M43"/>
  <c r="M42"/>
  <c r="M41"/>
  <c r="M40"/>
  <c r="M39"/>
  <c r="M38"/>
  <c r="M36"/>
  <c r="M35"/>
  <c r="M34"/>
  <c r="M33"/>
  <c r="M32"/>
  <c r="M31"/>
  <c r="M30"/>
  <c r="M29"/>
  <c r="M28"/>
  <c r="M27"/>
  <c r="M26"/>
  <c r="M25"/>
  <c r="M24"/>
  <c r="M23"/>
  <c r="M22"/>
  <c r="M21"/>
  <c r="M20"/>
  <c r="M18"/>
  <c r="M17"/>
  <c r="M16"/>
  <c r="M15"/>
  <c r="M14"/>
  <c r="M13"/>
  <c r="M12"/>
  <c r="M7"/>
  <c r="M6"/>
  <c r="M4"/>
  <c r="J22" i="3"/>
  <c r="I22"/>
  <c r="G22"/>
  <c r="D27" s="1"/>
  <c r="F22"/>
  <c r="E22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L21"/>
  <c r="L20"/>
  <c r="L19"/>
  <c r="L17"/>
  <c r="L16"/>
  <c r="L15"/>
  <c r="L14"/>
  <c r="L13"/>
  <c r="L12"/>
  <c r="L11"/>
  <c r="L10"/>
  <c r="L9"/>
  <c r="L8"/>
  <c r="L7"/>
  <c r="L6"/>
  <c r="L5"/>
  <c r="K4"/>
  <c r="L4" s="1"/>
  <c r="I9" i="26"/>
  <c r="H20" i="30"/>
  <c r="I20" s="1"/>
  <c r="K20" s="1"/>
  <c r="D21" i="17"/>
  <c r="H23" i="11"/>
  <c r="B22"/>
  <c r="J22" s="1"/>
  <c r="E22" i="26"/>
  <c r="L23" i="15"/>
  <c r="B23"/>
  <c r="L19" i="17"/>
  <c r="T5"/>
  <c r="M6" i="18"/>
  <c r="C6"/>
  <c r="B17" i="11"/>
  <c r="F22" i="30"/>
  <c r="G22" s="1"/>
  <c r="J22" s="1"/>
  <c r="K24" i="17"/>
  <c r="N14"/>
  <c r="P25" i="30"/>
  <c r="O25"/>
  <c r="N25"/>
  <c r="M25"/>
  <c r="E25"/>
  <c r="C25"/>
  <c r="AB24"/>
  <c r="AA24"/>
  <c r="S24"/>
  <c r="T24" s="1"/>
  <c r="V24" s="1"/>
  <c r="Q24"/>
  <c r="R24" s="1"/>
  <c r="U24" s="1"/>
  <c r="H24"/>
  <c r="I24" s="1"/>
  <c r="K24" s="1"/>
  <c r="F24"/>
  <c r="G24" s="1"/>
  <c r="J24" s="1"/>
  <c r="AB23"/>
  <c r="AA23"/>
  <c r="S23"/>
  <c r="T23" s="1"/>
  <c r="V23" s="1"/>
  <c r="Q23"/>
  <c r="R23" s="1"/>
  <c r="U23" s="1"/>
  <c r="H23"/>
  <c r="I23" s="1"/>
  <c r="K23" s="1"/>
  <c r="F23"/>
  <c r="G23" s="1"/>
  <c r="J23" s="1"/>
  <c r="AB22"/>
  <c r="AA22"/>
  <c r="S22"/>
  <c r="T22" s="1"/>
  <c r="V22" s="1"/>
  <c r="Q22"/>
  <c r="R22" s="1"/>
  <c r="U22" s="1"/>
  <c r="H22"/>
  <c r="I22" s="1"/>
  <c r="K22" s="1"/>
  <c r="AB21"/>
  <c r="AA21"/>
  <c r="S21"/>
  <c r="T21" s="1"/>
  <c r="V21" s="1"/>
  <c r="Q21"/>
  <c r="R21" s="1"/>
  <c r="U21" s="1"/>
  <c r="H21"/>
  <c r="I21" s="1"/>
  <c r="K21" s="1"/>
  <c r="F21"/>
  <c r="G21" s="1"/>
  <c r="J21" s="1"/>
  <c r="AB20"/>
  <c r="AA20"/>
  <c r="S20"/>
  <c r="T20" s="1"/>
  <c r="V20" s="1"/>
  <c r="Q20"/>
  <c r="R20" s="1"/>
  <c r="U20" s="1"/>
  <c r="AB19"/>
  <c r="AA19"/>
  <c r="S19"/>
  <c r="T19" s="1"/>
  <c r="V19" s="1"/>
  <c r="Q19"/>
  <c r="R19" s="1"/>
  <c r="U19" s="1"/>
  <c r="H19"/>
  <c r="I19" s="1"/>
  <c r="K19" s="1"/>
  <c r="F19"/>
  <c r="G19" s="1"/>
  <c r="J19" s="1"/>
  <c r="AB18"/>
  <c r="AA18"/>
  <c r="S18"/>
  <c r="T18" s="1"/>
  <c r="V18" s="1"/>
  <c r="Q18"/>
  <c r="R18" s="1"/>
  <c r="U18" s="1"/>
  <c r="H18"/>
  <c r="I18" s="1"/>
  <c r="K18" s="1"/>
  <c r="F18"/>
  <c r="G18" s="1"/>
  <c r="J18" s="1"/>
  <c r="AB17"/>
  <c r="AA17"/>
  <c r="S17"/>
  <c r="T17" s="1"/>
  <c r="V17" s="1"/>
  <c r="Q17"/>
  <c r="R17" s="1"/>
  <c r="U17" s="1"/>
  <c r="H17"/>
  <c r="I17" s="1"/>
  <c r="K17" s="1"/>
  <c r="F17"/>
  <c r="G17" s="1"/>
  <c r="J17" s="1"/>
  <c r="AB16"/>
  <c r="AA16"/>
  <c r="S16"/>
  <c r="T16" s="1"/>
  <c r="V16" s="1"/>
  <c r="Q16"/>
  <c r="R16" s="1"/>
  <c r="U16" s="1"/>
  <c r="X16" s="1"/>
  <c r="AB15"/>
  <c r="AA15"/>
  <c r="S15"/>
  <c r="T15" s="1"/>
  <c r="V15" s="1"/>
  <c r="Q15"/>
  <c r="R15" s="1"/>
  <c r="U15" s="1"/>
  <c r="H15"/>
  <c r="I15" s="1"/>
  <c r="K15" s="1"/>
  <c r="F15"/>
  <c r="G15" s="1"/>
  <c r="J15" s="1"/>
  <c r="AB14"/>
  <c r="AA14"/>
  <c r="S14"/>
  <c r="T14" s="1"/>
  <c r="V14" s="1"/>
  <c r="Q14"/>
  <c r="R14" s="1"/>
  <c r="U14" s="1"/>
  <c r="H14"/>
  <c r="I14" s="1"/>
  <c r="K14" s="1"/>
  <c r="F14"/>
  <c r="G14" s="1"/>
  <c r="J14" s="1"/>
  <c r="AB13"/>
  <c r="AA13"/>
  <c r="S13"/>
  <c r="T13" s="1"/>
  <c r="V13" s="1"/>
  <c r="Q13"/>
  <c r="R13" s="1"/>
  <c r="U13" s="1"/>
  <c r="H13"/>
  <c r="I13" s="1"/>
  <c r="K13" s="1"/>
  <c r="F13"/>
  <c r="G13" s="1"/>
  <c r="J13" s="1"/>
  <c r="AB12"/>
  <c r="AA12"/>
  <c r="S12"/>
  <c r="T12" s="1"/>
  <c r="V12" s="1"/>
  <c r="Q12"/>
  <c r="R12" s="1"/>
  <c r="U12" s="1"/>
  <c r="X12" s="1"/>
  <c r="AB11"/>
  <c r="AA11"/>
  <c r="S11"/>
  <c r="T11" s="1"/>
  <c r="V11" s="1"/>
  <c r="Q11"/>
  <c r="R11" s="1"/>
  <c r="U11" s="1"/>
  <c r="H11"/>
  <c r="I11" s="1"/>
  <c r="K11" s="1"/>
  <c r="F11"/>
  <c r="G11" s="1"/>
  <c r="J11" s="1"/>
  <c r="AB10"/>
  <c r="AA10"/>
  <c r="S10"/>
  <c r="T10" s="1"/>
  <c r="V10" s="1"/>
  <c r="Q10"/>
  <c r="R10" s="1"/>
  <c r="U10" s="1"/>
  <c r="X10" s="1"/>
  <c r="AB9"/>
  <c r="AA9"/>
  <c r="S9"/>
  <c r="T9" s="1"/>
  <c r="V9" s="1"/>
  <c r="Q9"/>
  <c r="R9" s="1"/>
  <c r="U9" s="1"/>
  <c r="H9"/>
  <c r="I9" s="1"/>
  <c r="K9" s="1"/>
  <c r="F9"/>
  <c r="G9" s="1"/>
  <c r="J9" s="1"/>
  <c r="AB8"/>
  <c r="AA8"/>
  <c r="S8"/>
  <c r="T8" s="1"/>
  <c r="V8" s="1"/>
  <c r="Q8"/>
  <c r="R8" s="1"/>
  <c r="U8" s="1"/>
  <c r="H8"/>
  <c r="I8" s="1"/>
  <c r="K8" s="1"/>
  <c r="F8"/>
  <c r="G8" s="1"/>
  <c r="J8" s="1"/>
  <c r="C5" i="20"/>
  <c r="E5" s="1"/>
  <c r="J24" i="17"/>
  <c r="M23" i="15"/>
  <c r="H23"/>
  <c r="N6"/>
  <c r="N7"/>
  <c r="Q7" s="1"/>
  <c r="N8"/>
  <c r="Q8" s="1"/>
  <c r="N10"/>
  <c r="Q10" s="1"/>
  <c r="N11"/>
  <c r="N14"/>
  <c r="Q14" s="1"/>
  <c r="N15"/>
  <c r="N16"/>
  <c r="Q16" s="1"/>
  <c r="E11" i="26"/>
  <c r="I17" i="17"/>
  <c r="D17"/>
  <c r="L18" i="5"/>
  <c r="N6"/>
  <c r="S23" i="20"/>
  <c r="D22" i="22"/>
  <c r="E22" s="1"/>
  <c r="D16" i="17"/>
  <c r="E19" i="26"/>
  <c r="P17"/>
  <c r="N17"/>
  <c r="K17"/>
  <c r="P15"/>
  <c r="N15"/>
  <c r="E15"/>
  <c r="P13"/>
  <c r="N13"/>
  <c r="E13"/>
  <c r="P9"/>
  <c r="N9"/>
  <c r="K9"/>
  <c r="E9"/>
  <c r="P7"/>
  <c r="N7"/>
  <c r="E7"/>
  <c r="E5"/>
  <c r="C24" i="17"/>
  <c r="F12" s="1"/>
  <c r="R24"/>
  <c r="S24"/>
  <c r="I11" i="5"/>
  <c r="Q24" i="17"/>
  <c r="L15"/>
  <c r="K23" i="5"/>
  <c r="D15" i="17"/>
  <c r="M15"/>
  <c r="N15"/>
  <c r="B21" i="11"/>
  <c r="B20"/>
  <c r="B19"/>
  <c r="B18"/>
  <c r="B16"/>
  <c r="B15"/>
  <c r="B14"/>
  <c r="B13"/>
  <c r="B12"/>
  <c r="B11"/>
  <c r="B10"/>
  <c r="B9"/>
  <c r="B8"/>
  <c r="B7"/>
  <c r="B6"/>
  <c r="B5"/>
  <c r="P24" i="17"/>
  <c r="H11" i="5"/>
  <c r="M5" i="18"/>
  <c r="J15" i="15"/>
  <c r="M14" i="17"/>
  <c r="D14"/>
  <c r="D5"/>
  <c r="L5"/>
  <c r="M5"/>
  <c r="N5"/>
  <c r="D6"/>
  <c r="L6"/>
  <c r="M6"/>
  <c r="N6"/>
  <c r="D7"/>
  <c r="L7"/>
  <c r="M7"/>
  <c r="N7"/>
  <c r="D8"/>
  <c r="L8"/>
  <c r="M8"/>
  <c r="N8"/>
  <c r="D9"/>
  <c r="L9"/>
  <c r="M9"/>
  <c r="N9"/>
  <c r="D10"/>
  <c r="L10"/>
  <c r="M10"/>
  <c r="N10"/>
  <c r="N11"/>
  <c r="O11" s="1"/>
  <c r="D9" i="5"/>
  <c r="T23" i="11"/>
  <c r="I18" i="5"/>
  <c r="H18"/>
  <c r="J5" i="15"/>
  <c r="J6"/>
  <c r="J7"/>
  <c r="J8"/>
  <c r="T8"/>
  <c r="J9"/>
  <c r="J10"/>
  <c r="T10"/>
  <c r="J11"/>
  <c r="J14"/>
  <c r="T16"/>
  <c r="I15" i="5"/>
  <c r="P23"/>
  <c r="R23" s="1"/>
  <c r="R21"/>
  <c r="R20"/>
  <c r="R19"/>
  <c r="R17"/>
  <c r="R16"/>
  <c r="R15"/>
  <c r="R14"/>
  <c r="R12"/>
  <c r="R11"/>
  <c r="R10"/>
  <c r="R9"/>
  <c r="R8"/>
  <c r="R7"/>
  <c r="R5"/>
  <c r="Q21"/>
  <c r="Q20"/>
  <c r="Q19"/>
  <c r="Q18"/>
  <c r="Q17"/>
  <c r="Q16"/>
  <c r="Q15"/>
  <c r="Q14"/>
  <c r="Q13"/>
  <c r="Q12"/>
  <c r="Q11"/>
  <c r="Q10"/>
  <c r="Q9"/>
  <c r="Q8"/>
  <c r="Q7"/>
  <c r="Q6"/>
  <c r="Q5"/>
  <c r="L5"/>
  <c r="L7"/>
  <c r="L9"/>
  <c r="L15"/>
  <c r="L17"/>
  <c r="L19"/>
  <c r="L21"/>
  <c r="J23" i="20"/>
  <c r="N15" i="5"/>
  <c r="G23"/>
  <c r="I23" s="1"/>
  <c r="I14"/>
  <c r="I12"/>
  <c r="I8"/>
  <c r="H20"/>
  <c r="H15"/>
  <c r="H14"/>
  <c r="H8"/>
  <c r="C23"/>
  <c r="E14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H12"/>
  <c r="F23"/>
  <c r="F23" i="20" s="1"/>
  <c r="M20" i="5"/>
  <c r="N16"/>
  <c r="N20"/>
  <c r="M18"/>
  <c r="M6"/>
  <c r="L20"/>
  <c r="L16"/>
  <c r="L14"/>
  <c r="L10"/>
  <c r="L8"/>
  <c r="L6"/>
  <c r="D7" i="11"/>
  <c r="D6"/>
  <c r="L14" i="17"/>
  <c r="H13" i="26"/>
  <c r="I17"/>
  <c r="B23" i="5"/>
  <c r="G5" i="20"/>
  <c r="I5" i="26"/>
  <c r="G6" i="18"/>
  <c r="D21" i="11"/>
  <c r="L21" s="1"/>
  <c r="F8" i="15"/>
  <c r="F9"/>
  <c r="P9"/>
  <c r="I15" i="26"/>
  <c r="D15" i="11"/>
  <c r="L15" s="1"/>
  <c r="F15" i="15"/>
  <c r="D18" i="11"/>
  <c r="L18" s="1"/>
  <c r="G63" i="25"/>
  <c r="G119"/>
  <c r="G129"/>
  <c r="G22"/>
  <c r="G38"/>
  <c r="R22" i="11"/>
  <c r="K19" i="26"/>
  <c r="AB25" i="30" l="1"/>
  <c r="D25" i="3"/>
  <c r="G95" i="25"/>
  <c r="G127"/>
  <c r="G102"/>
  <c r="G97"/>
  <c r="G67"/>
  <c r="P7" i="15"/>
  <c r="G78" i="25"/>
  <c r="G74"/>
  <c r="G13"/>
  <c r="L20" i="30"/>
  <c r="Y14"/>
  <c r="Y11"/>
  <c r="X9"/>
  <c r="Q7" i="11"/>
  <c r="L7"/>
  <c r="Q6"/>
  <c r="L6"/>
  <c r="D5"/>
  <c r="E5" s="1"/>
  <c r="O7" i="15"/>
  <c r="Q15"/>
  <c r="O15"/>
  <c r="Q6"/>
  <c r="O6"/>
  <c r="Q9"/>
  <c r="O9"/>
  <c r="AC20" i="30"/>
  <c r="G44" i="25"/>
  <c r="G29"/>
  <c r="G17"/>
  <c r="G71"/>
  <c r="G65"/>
  <c r="F14" i="15"/>
  <c r="D11" i="11"/>
  <c r="Q11" s="1"/>
  <c r="D13"/>
  <c r="E13" s="1"/>
  <c r="D17"/>
  <c r="Q17" s="1"/>
  <c r="D9"/>
  <c r="Q9" s="1"/>
  <c r="F4" i="25"/>
  <c r="S4"/>
  <c r="F20"/>
  <c r="V4"/>
  <c r="W4" s="1"/>
  <c r="AC22" i="30"/>
  <c r="E18" i="11"/>
  <c r="Q18"/>
  <c r="Y21"/>
  <c r="Q21"/>
  <c r="E15"/>
  <c r="Q15"/>
  <c r="Y6"/>
  <c r="O10" i="15"/>
  <c r="C140" i="25"/>
  <c r="P11" i="15"/>
  <c r="E11" i="17"/>
  <c r="E12"/>
  <c r="P14" i="15"/>
  <c r="E6"/>
  <c r="F22" i="17"/>
  <c r="P15" i="15"/>
  <c r="E9"/>
  <c r="E15"/>
  <c r="O16"/>
  <c r="P8"/>
  <c r="E14"/>
  <c r="G59" i="25"/>
  <c r="F10" i="17"/>
  <c r="Y21" i="30"/>
  <c r="G88" i="25"/>
  <c r="G80"/>
  <c r="G76"/>
  <c r="Y20" i="30"/>
  <c r="P6" i="15"/>
  <c r="F7"/>
  <c r="AA25" i="30"/>
  <c r="X23"/>
  <c r="X13"/>
  <c r="E9" i="17"/>
  <c r="E15"/>
  <c r="E18"/>
  <c r="N23" i="5"/>
  <c r="E23"/>
  <c r="F15" i="17"/>
  <c r="G46" i="25"/>
  <c r="G40"/>
  <c r="G31"/>
  <c r="F5" i="18"/>
  <c r="F6" i="15"/>
  <c r="D16" i="11"/>
  <c r="L16" s="1"/>
  <c r="F10" i="15"/>
  <c r="G35" i="25"/>
  <c r="K22" i="3"/>
  <c r="X20" i="30"/>
  <c r="G49" i="25"/>
  <c r="G27"/>
  <c r="G93"/>
  <c r="N24" i="17"/>
  <c r="P16" i="15"/>
  <c r="G42" i="25"/>
  <c r="G25"/>
  <c r="G69"/>
  <c r="E10" i="15"/>
  <c r="L140" i="25"/>
  <c r="E20" i="17"/>
  <c r="E23"/>
  <c r="E7"/>
  <c r="J6" i="11"/>
  <c r="N6" s="1"/>
  <c r="J8"/>
  <c r="J10"/>
  <c r="J12"/>
  <c r="J14"/>
  <c r="J16"/>
  <c r="J19"/>
  <c r="J21"/>
  <c r="N21" s="1"/>
  <c r="J5"/>
  <c r="J7"/>
  <c r="J9"/>
  <c r="J11"/>
  <c r="J13"/>
  <c r="J15"/>
  <c r="J18"/>
  <c r="J20"/>
  <c r="J17"/>
  <c r="F22" i="22"/>
  <c r="L18" i="3"/>
  <c r="D19" i="11"/>
  <c r="O8" i="17"/>
  <c r="F7"/>
  <c r="F8"/>
  <c r="F19"/>
  <c r="E21"/>
  <c r="O7"/>
  <c r="E8"/>
  <c r="H9" i="26"/>
  <c r="H5"/>
  <c r="Q23" i="5"/>
  <c r="G5" i="15"/>
  <c r="D23"/>
  <c r="I5" i="17"/>
  <c r="G91" i="25"/>
  <c r="T24" i="17"/>
  <c r="AC10" i="30"/>
  <c r="AC18"/>
  <c r="L22"/>
  <c r="I14" i="17"/>
  <c r="I16"/>
  <c r="I21"/>
  <c r="O14"/>
  <c r="G136" i="25"/>
  <c r="G96"/>
  <c r="G94"/>
  <c r="G92"/>
  <c r="G90"/>
  <c r="G87"/>
  <c r="G85"/>
  <c r="G72"/>
  <c r="G70"/>
  <c r="G68"/>
  <c r="G66"/>
  <c r="G64"/>
  <c r="F6" i="18"/>
  <c r="O23" i="20"/>
  <c r="D5"/>
  <c r="G89" i="25"/>
  <c r="F18" i="17"/>
  <c r="F17"/>
  <c r="F11"/>
  <c r="F5"/>
  <c r="I19" i="26"/>
  <c r="F20" i="17"/>
  <c r="F18" i="11"/>
  <c r="N23" i="15"/>
  <c r="O23" s="1"/>
  <c r="F6" i="17"/>
  <c r="F14"/>
  <c r="F21"/>
  <c r="F9"/>
  <c r="E6" i="11"/>
  <c r="F16" i="17"/>
  <c r="F23"/>
  <c r="E7" i="15"/>
  <c r="G4" i="25"/>
  <c r="G48"/>
  <c r="G47"/>
  <c r="G45"/>
  <c r="G43"/>
  <c r="G41"/>
  <c r="G39"/>
  <c r="G36"/>
  <c r="G34"/>
  <c r="G32"/>
  <c r="G30"/>
  <c r="G28"/>
  <c r="G26"/>
  <c r="G24"/>
  <c r="G20"/>
  <c r="G15"/>
  <c r="G130"/>
  <c r="G128"/>
  <c r="G124"/>
  <c r="G122"/>
  <c r="G120"/>
  <c r="G118"/>
  <c r="G103"/>
  <c r="G101"/>
  <c r="G98"/>
  <c r="G81"/>
  <c r="G79"/>
  <c r="G75"/>
  <c r="F11" i="15"/>
  <c r="D20" i="11"/>
  <c r="H5" i="18"/>
  <c r="O8" i="15"/>
  <c r="F5"/>
  <c r="D14" i="11"/>
  <c r="L14" s="1"/>
  <c r="K13" i="26"/>
  <c r="E11" i="15"/>
  <c r="E5"/>
  <c r="H5" i="20"/>
  <c r="M140" i="25"/>
  <c r="D12" i="11"/>
  <c r="L12" s="1"/>
  <c r="D8"/>
  <c r="L8" s="1"/>
  <c r="D10"/>
  <c r="L10" s="1"/>
  <c r="O11" i="15"/>
  <c r="C23"/>
  <c r="H6" i="18"/>
  <c r="W14" i="30"/>
  <c r="AC19"/>
  <c r="AC21"/>
  <c r="AC23"/>
  <c r="L23" i="5"/>
  <c r="F21" i="11"/>
  <c r="G133" i="25"/>
  <c r="F133"/>
  <c r="W8" i="30"/>
  <c r="AC12"/>
  <c r="AC13"/>
  <c r="W23"/>
  <c r="F60" i="25"/>
  <c r="L24" i="17"/>
  <c r="O15"/>
  <c r="O10"/>
  <c r="O6"/>
  <c r="O5"/>
  <c r="L18" i="30"/>
  <c r="K23" i="20"/>
  <c r="M23" s="1"/>
  <c r="I5"/>
  <c r="E140" i="25"/>
  <c r="H88" s="1"/>
  <c r="G73"/>
  <c r="G82"/>
  <c r="P5" i="15"/>
  <c r="P10"/>
  <c r="U23"/>
  <c r="J61" i="25"/>
  <c r="G132"/>
  <c r="G23"/>
  <c r="G21"/>
  <c r="G18"/>
  <c r="G16"/>
  <c r="G14"/>
  <c r="G12"/>
  <c r="G6"/>
  <c r="G7"/>
  <c r="AC15" i="30"/>
  <c r="F25"/>
  <c r="G25" s="1"/>
  <c r="J25" s="1"/>
  <c r="M6" i="11"/>
  <c r="B23"/>
  <c r="M23" i="5"/>
  <c r="T23" i="15"/>
  <c r="E16" i="17"/>
  <c r="E6"/>
  <c r="E19"/>
  <c r="E10"/>
  <c r="M24"/>
  <c r="D24"/>
  <c r="D23" i="5"/>
  <c r="G23" i="20"/>
  <c r="I23" s="1"/>
  <c r="H23" i="5"/>
  <c r="O14" i="15"/>
  <c r="E17" i="17"/>
  <c r="E5"/>
  <c r="E14"/>
  <c r="E22"/>
  <c r="S25" i="30"/>
  <c r="T25" s="1"/>
  <c r="V25" s="1"/>
  <c r="Q25"/>
  <c r="R25" s="1"/>
  <c r="U25" s="1"/>
  <c r="X8"/>
  <c r="W13"/>
  <c r="AC17"/>
  <c r="W22"/>
  <c r="Y23"/>
  <c r="G137" i="25"/>
  <c r="I10" i="17"/>
  <c r="K15" i="26"/>
  <c r="L60" i="25"/>
  <c r="AC9" i="30"/>
  <c r="Y13"/>
  <c r="L24"/>
  <c r="X22"/>
  <c r="B23" i="20"/>
  <c r="P23"/>
  <c r="R23" s="1"/>
  <c r="Q22" i="3"/>
  <c r="R22" s="1"/>
  <c r="H25" i="30"/>
  <c r="I25" s="1"/>
  <c r="K25" s="1"/>
  <c r="Y19"/>
  <c r="L19"/>
  <c r="Y18"/>
  <c r="L14"/>
  <c r="L11"/>
  <c r="Y9"/>
  <c r="J23" i="15"/>
  <c r="E8"/>
  <c r="K7" i="26"/>
  <c r="H7"/>
  <c r="X18" i="30"/>
  <c r="L17"/>
  <c r="L9"/>
  <c r="W10"/>
  <c r="Y10"/>
  <c r="Z10" s="1"/>
  <c r="W17"/>
  <c r="Y17"/>
  <c r="C60" i="25"/>
  <c r="G60" s="1"/>
  <c r="I61"/>
  <c r="M60"/>
  <c r="O9" i="17"/>
  <c r="AC8" i="30"/>
  <c r="AC11"/>
  <c r="AC14"/>
  <c r="AC16"/>
  <c r="AC24"/>
  <c r="G131" i="25"/>
  <c r="Y16" i="30"/>
  <c r="Z16" s="1"/>
  <c r="W16"/>
  <c r="W11"/>
  <c r="W15"/>
  <c r="W20"/>
  <c r="W21"/>
  <c r="W24"/>
  <c r="Y8"/>
  <c r="L8"/>
  <c r="Y12"/>
  <c r="Z12" s="1"/>
  <c r="W12"/>
  <c r="Y15"/>
  <c r="L15"/>
  <c r="W9"/>
  <c r="X11"/>
  <c r="X14"/>
  <c r="X15"/>
  <c r="X17"/>
  <c r="W18"/>
  <c r="X19"/>
  <c r="W19"/>
  <c r="X21"/>
  <c r="Z21" s="1"/>
  <c r="L21"/>
  <c r="Y22"/>
  <c r="L23"/>
  <c r="X24"/>
  <c r="Y24"/>
  <c r="C23" i="20"/>
  <c r="F6" i="11"/>
  <c r="M21"/>
  <c r="F13"/>
  <c r="E7"/>
  <c r="E21"/>
  <c r="F7"/>
  <c r="Y7"/>
  <c r="F15"/>
  <c r="AC25" i="30" l="1"/>
  <c r="Z14"/>
  <c r="L22" i="3"/>
  <c r="K27"/>
  <c r="Z9" i="30"/>
  <c r="Z11"/>
  <c r="R15" i="11"/>
  <c r="R21"/>
  <c r="R7"/>
  <c r="L5"/>
  <c r="M5" s="1"/>
  <c r="F5"/>
  <c r="Q20"/>
  <c r="L20"/>
  <c r="E17"/>
  <c r="L17"/>
  <c r="Y17" s="1"/>
  <c r="F17"/>
  <c r="Q13"/>
  <c r="L13"/>
  <c r="Y13" s="1"/>
  <c r="E11"/>
  <c r="L11"/>
  <c r="N11" s="1"/>
  <c r="E9"/>
  <c r="L9"/>
  <c r="Y9" s="1"/>
  <c r="Q5"/>
  <c r="Q19"/>
  <c r="L19"/>
  <c r="M19" s="1"/>
  <c r="F9"/>
  <c r="F11"/>
  <c r="N18"/>
  <c r="Z20" i="30"/>
  <c r="F10" i="11"/>
  <c r="Q10"/>
  <c r="F14"/>
  <c r="Q14"/>
  <c r="Y15"/>
  <c r="F8"/>
  <c r="Q8"/>
  <c r="Q16"/>
  <c r="M18"/>
  <c r="Y18"/>
  <c r="Z18" s="1"/>
  <c r="Y11"/>
  <c r="F12"/>
  <c r="Q12"/>
  <c r="I24" i="17"/>
  <c r="N16" i="11"/>
  <c r="O24" i="17"/>
  <c r="J23" i="11"/>
  <c r="Z23" i="30"/>
  <c r="Z13"/>
  <c r="H103" i="25"/>
  <c r="H72"/>
  <c r="E16" i="11"/>
  <c r="F16"/>
  <c r="Q23" i="15"/>
  <c r="H102" i="25"/>
  <c r="Z18" i="30"/>
  <c r="H101" i="25"/>
  <c r="E19" i="11"/>
  <c r="F19"/>
  <c r="Y5"/>
  <c r="M15"/>
  <c r="N15"/>
  <c r="P23" i="15"/>
  <c r="E23"/>
  <c r="H73" i="25"/>
  <c r="H66"/>
  <c r="H93"/>
  <c r="H96"/>
  <c r="H127"/>
  <c r="H120"/>
  <c r="H80"/>
  <c r="R18" i="11"/>
  <c r="R9"/>
  <c r="R11"/>
  <c r="R16"/>
  <c r="R6"/>
  <c r="Z8" i="30"/>
  <c r="D23" i="11"/>
  <c r="E23" s="1"/>
  <c r="H81" i="25"/>
  <c r="L25" i="30"/>
  <c r="H98" i="25"/>
  <c r="H91"/>
  <c r="H92"/>
  <c r="G140"/>
  <c r="H85"/>
  <c r="H121"/>
  <c r="H83"/>
  <c r="H90"/>
  <c r="H78"/>
  <c r="H87"/>
  <c r="H122"/>
  <c r="H23" i="20"/>
  <c r="Z19" i="30"/>
  <c r="X25"/>
  <c r="N23" i="20"/>
  <c r="D23"/>
  <c r="E10" i="11"/>
  <c r="Y10"/>
  <c r="Y12"/>
  <c r="E12"/>
  <c r="E20"/>
  <c r="F20"/>
  <c r="R20"/>
  <c r="Y20"/>
  <c r="Y8"/>
  <c r="E8"/>
  <c r="E14"/>
  <c r="Y14"/>
  <c r="Z17" i="30"/>
  <c r="Y25"/>
  <c r="H118" i="25"/>
  <c r="L23" i="20"/>
  <c r="N5" i="11"/>
  <c r="Q23" i="20"/>
  <c r="H128" i="25"/>
  <c r="H67"/>
  <c r="H130"/>
  <c r="H69"/>
  <c r="H117"/>
  <c r="H65"/>
  <c r="H64"/>
  <c r="H68"/>
  <c r="H124"/>
  <c r="H82"/>
  <c r="H95"/>
  <c r="H75"/>
  <c r="H79"/>
  <c r="H119"/>
  <c r="H89"/>
  <c r="H97"/>
  <c r="H77"/>
  <c r="H76"/>
  <c r="H123"/>
  <c r="H94"/>
  <c r="H71"/>
  <c r="H86"/>
  <c r="H129"/>
  <c r="H74"/>
  <c r="F140"/>
  <c r="H70"/>
  <c r="H63"/>
  <c r="H140"/>
  <c r="G23" i="15"/>
  <c r="Z22" i="30"/>
  <c r="M11" i="11"/>
  <c r="F23" i="15"/>
  <c r="W25" i="30"/>
  <c r="E23" i="20"/>
  <c r="Z15" i="30"/>
  <c r="C61" i="25"/>
  <c r="Z24" i="30"/>
  <c r="M17" i="11"/>
  <c r="N17"/>
  <c r="Z21"/>
  <c r="N7"/>
  <c r="M7"/>
  <c r="R17"/>
  <c r="Z6"/>
  <c r="M9" l="1"/>
  <c r="N13"/>
  <c r="M13"/>
  <c r="Z15"/>
  <c r="R19"/>
  <c r="Z9"/>
  <c r="Z13"/>
  <c r="Z5"/>
  <c r="R5"/>
  <c r="R13"/>
  <c r="L23"/>
  <c r="M23" s="1"/>
  <c r="Z25" i="30"/>
  <c r="N9" i="11"/>
  <c r="Y16"/>
  <c r="M16"/>
  <c r="N19"/>
  <c r="Y19"/>
  <c r="F23"/>
  <c r="Q23"/>
  <c r="R23" s="1"/>
  <c r="Z11"/>
  <c r="R14"/>
  <c r="R8"/>
  <c r="R12"/>
  <c r="R10"/>
  <c r="M14"/>
  <c r="N14"/>
  <c r="N8"/>
  <c r="M8"/>
  <c r="M20"/>
  <c r="N20"/>
  <c r="M12"/>
  <c r="N12"/>
  <c r="N10"/>
  <c r="M10"/>
  <c r="Z17"/>
  <c r="Z7"/>
  <c r="N23" l="1"/>
  <c r="L24"/>
  <c r="Z19"/>
  <c r="Z16"/>
  <c r="Z10"/>
  <c r="Z12"/>
  <c r="Z20"/>
  <c r="Z8"/>
  <c r="Z14"/>
  <c r="Y23"/>
  <c r="Z23" s="1"/>
  <c r="M58" i="25" l="1"/>
  <c r="L58"/>
  <c r="E58"/>
  <c r="F58" s="1"/>
  <c r="K61"/>
  <c r="L61" s="1"/>
  <c r="E61" l="1"/>
  <c r="H58" s="1"/>
  <c r="M61"/>
  <c r="G58"/>
  <c r="H4" l="1"/>
  <c r="H6"/>
  <c r="H20"/>
  <c r="H7"/>
  <c r="H34"/>
  <c r="H15"/>
  <c r="H9"/>
  <c r="H57"/>
  <c r="H14"/>
  <c r="H46"/>
  <c r="H25"/>
  <c r="H50"/>
  <c r="H33"/>
  <c r="H39"/>
  <c r="H60"/>
  <c r="H24"/>
  <c r="H21"/>
  <c r="H8"/>
  <c r="H35"/>
  <c r="H30"/>
  <c r="H42"/>
  <c r="H17"/>
  <c r="H38"/>
  <c r="H41"/>
  <c r="F61"/>
  <c r="H47"/>
  <c r="H29"/>
  <c r="H40"/>
  <c r="H13"/>
  <c r="H23"/>
  <c r="H18"/>
  <c r="H26"/>
  <c r="H28"/>
  <c r="H32"/>
  <c r="H59"/>
  <c r="H49"/>
  <c r="H27"/>
  <c r="H22"/>
  <c r="H12"/>
  <c r="H31"/>
  <c r="H48"/>
  <c r="H36"/>
  <c r="H44"/>
  <c r="H10"/>
  <c r="H43"/>
  <c r="H45"/>
  <c r="H11"/>
  <c r="H16"/>
  <c r="G61"/>
  <c r="U5" i="11"/>
  <c r="U19"/>
  <c r="U17"/>
  <c r="U15"/>
  <c r="U13"/>
  <c r="U10"/>
  <c r="U8"/>
  <c r="U6"/>
  <c r="U20"/>
  <c r="U18"/>
  <c r="U16"/>
  <c r="U14"/>
  <c r="U11"/>
  <c r="U9"/>
  <c r="U7"/>
  <c r="U22"/>
  <c r="U21"/>
  <c r="U23" l="1"/>
  <c r="O22"/>
  <c r="S22" s="1"/>
  <c r="O10"/>
  <c r="S10" s="1"/>
  <c r="O17"/>
  <c r="S17" s="1"/>
  <c r="O7"/>
  <c r="S7" s="1"/>
  <c r="O21"/>
  <c r="W21" s="1"/>
  <c r="AA21" s="1"/>
  <c r="O19"/>
  <c r="S19" s="1"/>
  <c r="O15"/>
  <c r="W15" s="1"/>
  <c r="AA15" s="1"/>
  <c r="O13"/>
  <c r="S13" s="1"/>
  <c r="O11"/>
  <c r="W11" s="1"/>
  <c r="AA11" s="1"/>
  <c r="O9"/>
  <c r="S9" s="1"/>
  <c r="O5"/>
  <c r="W5" s="1"/>
  <c r="O20"/>
  <c r="S20" s="1"/>
  <c r="O18"/>
  <c r="W18" s="1"/>
  <c r="AA18" s="1"/>
  <c r="O16"/>
  <c r="S16" s="1"/>
  <c r="O14"/>
  <c r="W14" s="1"/>
  <c r="AA14" s="1"/>
  <c r="O12"/>
  <c r="S12" s="1"/>
  <c r="O8"/>
  <c r="W8" s="1"/>
  <c r="AA8" s="1"/>
  <c r="O6"/>
  <c r="W6" s="1"/>
  <c r="AA6" s="1"/>
  <c r="W16" l="1"/>
  <c r="AA16" s="1"/>
  <c r="W13"/>
  <c r="AA13" s="1"/>
  <c r="W19"/>
  <c r="AA19" s="1"/>
  <c r="W22"/>
  <c r="S6"/>
  <c r="W12"/>
  <c r="AA12" s="1"/>
  <c r="W20"/>
  <c r="AA20" s="1"/>
  <c r="W9"/>
  <c r="AA9" s="1"/>
  <c r="W17"/>
  <c r="AA17" s="1"/>
  <c r="AA5"/>
  <c r="S8"/>
  <c r="S11"/>
  <c r="S15"/>
  <c r="W10"/>
  <c r="AA10" s="1"/>
  <c r="S14"/>
  <c r="S18"/>
  <c r="S5"/>
  <c r="S21"/>
  <c r="O23"/>
  <c r="S23" s="1"/>
  <c r="W7"/>
  <c r="AA7" s="1"/>
  <c r="W23" l="1"/>
  <c r="AA23" l="1"/>
  <c r="Y24"/>
</calcChain>
</file>

<file path=xl/sharedStrings.xml><?xml version="1.0" encoding="utf-8"?>
<sst xmlns="http://schemas.openxmlformats.org/spreadsheetml/2006/main" count="746" uniqueCount="446">
  <si>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</si>
  <si>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</si>
  <si>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</si>
  <si>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</si>
  <si>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</si>
  <si>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</si>
  <si>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</si>
  <si>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</si>
  <si>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</si>
  <si>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</si>
  <si>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</si>
  <si>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</si>
  <si>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</si>
  <si>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</si>
  <si>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</si>
  <si>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</si>
  <si>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</si>
  <si>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</si>
  <si>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</si>
  <si>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</si>
  <si>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</si>
  <si>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</si>
  <si>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</si>
  <si>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</si>
  <si>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</si>
  <si>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</si>
  <si>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</si>
  <si>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</si>
  <si>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</si>
  <si>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</si>
  <si>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</si>
  <si>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</si>
  <si>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</si>
  <si>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</si>
  <si>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</si>
  <si>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</si>
  <si>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</si>
  <si>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</si>
  <si>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</si>
  <si>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</si>
  <si>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</si>
  <si>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</si>
  <si>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</si>
  <si>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</si>
  <si>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</si>
  <si>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</si>
  <si>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</si>
  <si>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</si>
  <si>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</si>
  <si>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</si>
  <si>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</si>
  <si>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</si>
  <si>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</si>
  <si>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</si>
  <si>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</si>
  <si>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</si>
  <si>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</si>
  <si>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</si>
  <si>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</si>
  <si>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</si>
  <si>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</si>
  <si>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</si>
  <si>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</si>
  <si>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</si>
  <si>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</si>
  <si>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</si>
  <si>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</si>
  <si>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</si>
  <si>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</si>
  <si>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</si>
  <si>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</si>
  <si>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</si>
  <si>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</si>
  <si>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</si>
  <si>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ООО"Квартет"(Подверниха)</t>
  </si>
  <si>
    <t>ООО АФ"Новотроицкая"</t>
  </si>
  <si>
    <t>Подсобное хоз."Мельц"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</si>
  <si>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</si>
  <si>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</si>
  <si>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</si>
  <si>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</si>
  <si>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</si>
  <si>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</si>
  <si>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</si>
  <si>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</si>
  <si>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</si>
  <si>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</si>
  <si>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</si>
  <si>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</si>
  <si>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</si>
  <si>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</si>
  <si>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</si>
  <si>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</si>
  <si>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</si>
  <si>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</si>
  <si>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</si>
  <si>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</si>
  <si>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</si>
  <si>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</si>
  <si>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</si>
  <si>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</si>
  <si>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</si>
  <si>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</si>
  <si>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</si>
  <si>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</si>
  <si>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</si>
  <si>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</si>
  <si>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</si>
  <si>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</si>
  <si>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</si>
  <si>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</si>
  <si>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</si>
  <si>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</si>
  <si>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ООО"Конопатское"</t>
  </si>
  <si>
    <t>АФ "Новотроицкая"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</si>
  <si>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</si>
  <si>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</si>
  <si>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</si>
  <si>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</si>
  <si>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</si>
  <si>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</si>
  <si>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</si>
  <si>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</si>
  <si>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</si>
  <si>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</si>
  <si>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</si>
  <si>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</si>
  <si>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</si>
  <si>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</si>
  <si>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</si>
  <si>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</si>
  <si>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</si>
  <si>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</si>
  <si>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</si>
  <si>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</si>
  <si>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</si>
  <si>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</si>
  <si>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</si>
  <si>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</si>
  <si>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</si>
  <si>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</si>
  <si>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</si>
  <si>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</si>
  <si>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</si>
  <si>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</si>
  <si>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</si>
  <si>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</si>
  <si>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</si>
  <si>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</si>
  <si>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</si>
  <si>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</si>
  <si>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</si>
  <si>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</si>
  <si>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</si>
  <si>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</si>
  <si>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</si>
  <si>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</si>
  <si>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</si>
  <si>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</si>
  <si>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</si>
  <si>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</si>
  <si>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</si>
  <si>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</si>
  <si>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</si>
  <si>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</si>
  <si>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</si>
  <si>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</si>
  <si>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</si>
  <si>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</si>
  <si>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</si>
  <si>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</si>
  <si>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</si>
  <si>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</si>
  <si>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</si>
  <si>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</si>
  <si>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</si>
  <si>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</si>
  <si>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</si>
  <si>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</si>
  <si>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</si>
  <si>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</si>
  <si>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</si>
  <si>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</si>
  <si>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</si>
  <si>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</si>
  <si>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</si>
  <si>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</si>
  <si>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</si>
  <si>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</si>
  <si>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</si>
  <si>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</si>
  <si>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</si>
  <si>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</si>
  <si>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</si>
  <si>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</si>
  <si>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</si>
  <si>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</si>
  <si>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</si>
  <si>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</si>
  <si>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</si>
  <si>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</si>
  <si>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</si>
  <si>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</si>
  <si>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</si>
  <si>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</si>
  <si>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</si>
  <si>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</si>
  <si>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</si>
  <si>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</si>
  <si>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</si>
  <si>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</si>
  <si>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</si>
  <si>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</si>
  <si>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</si>
  <si>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</si>
  <si>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</si>
  <si>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</si>
  <si>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</si>
  <si>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</si>
  <si>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</si>
  <si>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</si>
  <si>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</si>
  <si>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</si>
  <si>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</si>
  <si>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</si>
  <si>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</si>
  <si>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</si>
  <si>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</si>
  <si>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</si>
  <si>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</si>
  <si>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</si>
  <si>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</si>
  <si>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</si>
  <si>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</si>
  <si>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</si>
  <si>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</si>
  <si>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</si>
  <si>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</si>
  <si>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</si>
  <si>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</si>
  <si>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</si>
  <si>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</si>
  <si>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</si>
  <si>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</si>
  <si>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</si>
  <si>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</si>
  <si>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</si>
  <si>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</si>
  <si>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</si>
  <si>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</si>
  <si>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</si>
  <si>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</si>
  <si>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</si>
  <si>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</si>
  <si>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</si>
  <si>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</si>
  <si>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</si>
  <si>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</si>
  <si>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</si>
  <si>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</si>
  <si>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</si>
  <si>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Казарова Т.Н. "Мебель"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</si>
  <si>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</si>
  <si>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</si>
  <si>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</si>
  <si>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</si>
  <si>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</si>
  <si>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</si>
  <si>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</si>
  <si>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</si>
  <si>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</si>
  <si>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</si>
  <si>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</si>
  <si>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</si>
  <si>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</si>
  <si>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</si>
  <si>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</si>
  <si>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</si>
  <si>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</si>
  <si>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</si>
  <si>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</si>
  <si>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</si>
  <si>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</si>
  <si>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</si>
  <si>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</si>
  <si>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</si>
  <si>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</si>
  <si>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</si>
  <si>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</si>
  <si>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</si>
  <si>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</si>
  <si>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</si>
  <si>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</si>
  <si>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</si>
  <si>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</si>
  <si>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</si>
  <si>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</si>
  <si>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</si>
  <si>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</si>
  <si>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</si>
  <si>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</si>
  <si>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</si>
  <si>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От. Н-Акшино АФ Октябрьская</t>
  </si>
  <si>
    <t>М-н "Березка" (ИП Шишканов В.Н. )</t>
  </si>
  <si>
    <t>Факт 2017 с нач.года</t>
  </si>
  <si>
    <t>% выполнения  прогноза</t>
  </si>
  <si>
    <t>% выполнения прогноза</t>
  </si>
  <si>
    <t>факт 2017</t>
  </si>
  <si>
    <t>От. Н-Акшино АФ Окт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</si>
  <si>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</si>
  <si>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</si>
  <si>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</si>
  <si>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</si>
  <si>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</si>
  <si>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</si>
  <si>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</si>
  <si>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</si>
  <si>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</si>
  <si>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</si>
  <si>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</si>
  <si>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</si>
  <si>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</si>
  <si>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>Увеличение числа субъектов МСП по сравнению с уровнем прош года</t>
  </si>
  <si>
    <t>КФХ Лавров А.Ю.</t>
  </si>
  <si>
    <t>ИП Никанорова Н.Ив.</t>
  </si>
  <si>
    <t>ИП Пьянзов И.П.</t>
  </si>
  <si>
    <t>ИП Вавилин Е.В.</t>
  </si>
  <si>
    <r>
      <t xml:space="preserve">Закуп молока, тонн </t>
    </r>
    <r>
      <rPr>
        <b/>
        <sz val="12"/>
        <rFont val="Times New Roman"/>
        <family val="1"/>
        <charset val="204"/>
      </rPr>
      <t>физ.в.</t>
    </r>
  </si>
  <si>
    <t>ИП Крутова Н.П.  м-н "Соболь"</t>
  </si>
  <si>
    <t>ИП Лобачев  В.П. м-н "Соболь"</t>
  </si>
  <si>
    <t>ИП Вдовин А.И.."Горячий хлеб"</t>
  </si>
  <si>
    <t>ООО "Сартория" Ст.шайгово Лобачев</t>
  </si>
  <si>
    <t>ИП Наумкин М.А.</t>
  </si>
  <si>
    <t>ИП Вавилина  М.А. (Мельцаны)</t>
  </si>
  <si>
    <t>безр</t>
  </si>
  <si>
    <t>ООО Шишканов В.Н."Интек- маркет"</t>
  </si>
  <si>
    <t>ИП Борискина Сладоград</t>
  </si>
  <si>
    <t>ИП Вавилина  М.А. (Ст-Федоровка)</t>
  </si>
  <si>
    <t>ИП Резяпова Е.А. (щаурма)</t>
  </si>
  <si>
    <t>ИП Овтина Г.Ив."Одежда"</t>
  </si>
  <si>
    <t>ООО Юпитер</t>
  </si>
  <si>
    <t>Факт 2017</t>
  </si>
  <si>
    <t>Прогноз 2018</t>
  </si>
  <si>
    <t>2018 в % к 2017</t>
  </si>
  <si>
    <t>Факт     2017 г.</t>
  </si>
  <si>
    <t>факт 2017г.</t>
  </si>
  <si>
    <t>%вып.                 прогноза</t>
  </si>
  <si>
    <t xml:space="preserve"> Реализация водки пр-ва РМ, дал.</t>
  </si>
  <si>
    <t>Прогноз на 2018 год</t>
  </si>
  <si>
    <t>2018 в % 2017</t>
  </si>
  <si>
    <t>Факт с начала 2017г</t>
  </si>
  <si>
    <t>Ст.Шайговский участок ООО "Системы жизнеобеспечения РМ"</t>
  </si>
  <si>
    <r>
      <t>Отд АО ПФ Чамз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ООО Хор дело</t>
    </r>
  </si>
  <si>
    <t>прошлый год 2017</t>
  </si>
  <si>
    <t>Копируем с предыд месяца 2018 январь-июль</t>
  </si>
  <si>
    <t>КФХ Мартынова Н.И</t>
  </si>
  <si>
    <t>КФХ Аксенкин А.Н.</t>
  </si>
  <si>
    <t>КФХ Потапов В.Н.</t>
  </si>
  <si>
    <t>КФХ Пантюшин С.А.</t>
  </si>
  <si>
    <t>ПХ  Мельцанское</t>
  </si>
  <si>
    <t>2018 пред месяц</t>
  </si>
  <si>
    <t>Реализ. водки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</si>
  <si>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</t>
  </si>
  <si>
    <t>Темп роста 2018/2017 (%)</t>
  </si>
  <si>
    <t>Факт 2018 с нач.года</t>
  </si>
  <si>
    <t>на 2018</t>
  </si>
  <si>
    <t>прогноз 2018</t>
  </si>
  <si>
    <t>факт 2018</t>
  </si>
  <si>
    <t>2018/  2017 (%)</t>
  </si>
  <si>
    <t>% вып. квартального прогноза</t>
  </si>
  <si>
    <t>янв</t>
  </si>
  <si>
    <t>2018 в%</t>
  </si>
  <si>
    <t>к 2017</t>
  </si>
  <si>
    <t>ИП Ермакова О.Н.</t>
  </si>
  <si>
    <t>фев</t>
  </si>
  <si>
    <t>март</t>
  </si>
  <si>
    <t>265 1 кв  250 1 кв 2018 г</t>
  </si>
  <si>
    <t>СМП</t>
  </si>
  <si>
    <t>48 на 01.01.17; 45 на 01.04.17.</t>
  </si>
  <si>
    <t>28 на 01.10.17;</t>
  </si>
  <si>
    <t>ИП Филлипов А.В.</t>
  </si>
  <si>
    <t>Прогноз        на 2018 год</t>
  </si>
  <si>
    <t>Численность населения на 1.01.18</t>
  </si>
  <si>
    <t>сетевые</t>
  </si>
  <si>
    <t>ромашов</t>
  </si>
  <si>
    <t xml:space="preserve">   Факт                                                                                                                                                            </t>
  </si>
  <si>
    <t>май</t>
  </si>
  <si>
    <t>ООО Традиция Шувары)</t>
  </si>
  <si>
    <t>ООО Альбион-2002 (бристоль)</t>
  </si>
  <si>
    <t xml:space="preserve">ООО "Шишканов В.Н."  </t>
  </si>
  <si>
    <t>ООО Традиция (Кр.Рудня- Лемяс)</t>
  </si>
  <si>
    <t>апр</t>
  </si>
  <si>
    <t>Н.Александр</t>
  </si>
  <si>
    <t>ИП Чечевичкина  М.С.(Инг.Пятино)</t>
  </si>
  <si>
    <t>ООО Время Новотр прод Мельц</t>
  </si>
  <si>
    <t>ООО Мельцаны</t>
  </si>
  <si>
    <t>ИП Аверкина Л А (шувары)</t>
  </si>
  <si>
    <t>ИП Александрина  Тамара Вас (Нфед)</t>
  </si>
  <si>
    <t>июнь</t>
  </si>
  <si>
    <t>Темп роста номин.нач. среднемес. з/платы оперативная</t>
  </si>
  <si>
    <t xml:space="preserve">Отношение  численности безработных граждан,зарегистрированных в органах службы занятости на конец  отчетного периода к концу предыдущего периода </t>
  </si>
  <si>
    <t>на 01.07.18 -46</t>
  </si>
  <si>
    <t>на 01.01.18 -47 без. На 01.04.18 56 безр</t>
  </si>
  <si>
    <t xml:space="preserve"> на 01.07.17-34;</t>
  </si>
  <si>
    <t xml:space="preserve">  ИП Н.Федор.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</si>
  <si>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</si>
  <si>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ООО "Ермаков А.В." (Шувары)</t>
  </si>
  <si>
    <t xml:space="preserve"> на 01.01.2017 267 суб (83); на 01.01.18 (239 субъек, в т.ч. микро 61); 1 кв 17 года 265. 1 кв операт 250,( 2 кв. 2017-260, 2 кв. 2018 179+61=240)</t>
  </si>
  <si>
    <t>КФХ Лавров/ООО "Квартет"</t>
  </si>
  <si>
    <t>Отд  Теризморга ООО Хорошее дело</t>
  </si>
  <si>
    <t>ООО СП Богдановское</t>
  </si>
  <si>
    <t>Прогноз         за  9 месяцев 2018</t>
  </si>
  <si>
    <t>ООО "Агрошигонь"</t>
  </si>
  <si>
    <t>июль- август</t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</si>
  <si>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>ЗА ЯНВАРЬ-СЕНТЯБРЬ 2018 ГОДА</t>
    </r>
  </si>
  <si>
    <t xml:space="preserve">                      в   т.ч. сентябрь                                       </t>
  </si>
  <si>
    <r>
      <t xml:space="preserve">            Выполнение показателей социально-экономического развития Старошайговского района за сентябрь 2018 года   </t>
    </r>
    <r>
      <rPr>
        <sz val="14"/>
        <rFont val="Times New Roman"/>
        <family val="1"/>
        <charset val="204"/>
      </rPr>
      <t xml:space="preserve"> </t>
    </r>
  </si>
  <si>
    <t>сентябрь 2017 года</t>
  </si>
  <si>
    <t>Прогноз сентябрь</t>
  </si>
  <si>
    <t>Факт сентябрь</t>
  </si>
  <si>
    <r>
      <t xml:space="preserve">            Выполнение показателей социально-экономического развития Старошайговского района за ЯНВАРЬ-СЕНТЯБРЬ  2018 года   </t>
    </r>
    <r>
      <rPr>
        <sz val="14"/>
        <rFont val="Times New Roman"/>
        <family val="1"/>
        <charset val="204"/>
      </rPr>
      <t xml:space="preserve"> </t>
    </r>
  </si>
  <si>
    <t>прошлый год 2017 январь-сентябрь</t>
  </si>
  <si>
    <t xml:space="preserve">                      в   т.ч. сентябрь                      </t>
  </si>
  <si>
    <t>Анализ производства и реализации молока СПК за ЯНВАРЬ-СЕНТЯБРЬ 2018</t>
  </si>
  <si>
    <t>январь-сентябрь</t>
  </si>
  <si>
    <t xml:space="preserve">        АНАЛИЗ ПО ЗАКУПКАМ В СЕЛЬХОЗПРЕДПРИЯТИЯХ  ЗА СЕНТЯБРЬ 2018 года  </t>
  </si>
  <si>
    <t>сентябрь</t>
  </si>
  <si>
    <t>Факт                  за 9 месяцев 2018</t>
  </si>
  <si>
    <t>Факт сентябрь 2017</t>
  </si>
  <si>
    <t>Факт сентябрь 2018</t>
  </si>
  <si>
    <r>
      <t>АНАЛИЗ ПО ТОВАРООБОРОТУ  за СЕНТЯБРЬ 2018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</si>
  <si>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за сентябрь 2018 г</t>
  </si>
  <si>
    <t>за сентябрь месяц</t>
  </si>
  <si>
    <t xml:space="preserve">Сохранность поголовья скота  на 1 октября 2017 года к 1 октября 2018 года </t>
  </si>
  <si>
    <t>Сельхозпредприятия на 1.10.2018 к 1.10.2017</t>
  </si>
  <si>
    <t>01.10.</t>
  </si>
  <si>
    <t>личные подсобные хозяйства на 1.10.2018 к 1.10.2017</t>
  </si>
  <si>
    <t>в том числе сентябрь</t>
  </si>
  <si>
    <t>на 01.10.2017</t>
  </si>
  <si>
    <t>на 01.10.2018</t>
  </si>
  <si>
    <t>коп.предыдущий мес.</t>
  </si>
  <si>
    <t>на 01.10.18- 40</t>
  </si>
  <si>
    <t>33 дома</t>
  </si>
  <si>
    <r>
      <t xml:space="preserve">                                                 ОСНОВНЫЕ ПОКАЗАТЕЛИ</t>
    </r>
    <r>
      <rPr>
        <b/>
        <sz val="11"/>
        <color theme="9" tint="-0.249977111117893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      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</si>
  <si>
    <t>Прогноз    за 9 месяцев 2018 год</t>
  </si>
  <si>
    <t xml:space="preserve">Факт 9 месяцев  2018 год  </t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</si>
</sst>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83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</font>
    <font>
      <sz val="12"/>
      <color rgb="FFFF0000"/>
      <name val="Arial Cy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sz val="12"/>
      <color theme="0"/>
      <name val="Arial Cyr"/>
    </font>
    <font>
      <sz val="8"/>
      <color theme="3" tint="0.59999389629810485"/>
      <name val="Arial"/>
      <family val="2"/>
      <charset val="204"/>
    </font>
    <font>
      <b/>
      <sz val="8"/>
      <name val="Arial Cyr"/>
      <charset val="204"/>
    </font>
    <font>
      <b/>
      <sz val="11"/>
      <color rgb="FFFF0000"/>
      <name val="Times New Roman"/>
      <family val="1"/>
      <charset val="204"/>
    </font>
    <font>
      <sz val="9"/>
      <name val="Arial Cyr"/>
      <charset val="204"/>
    </font>
    <font>
      <sz val="8"/>
      <color rgb="FFFFC000"/>
      <name val="Arial"/>
      <family val="2"/>
      <charset val="204"/>
    </font>
    <font>
      <sz val="8"/>
      <color rgb="FFFFC000"/>
      <name val="Arial Cyr"/>
    </font>
    <font>
      <b/>
      <sz val="10"/>
      <name val="Arial"/>
      <family val="2"/>
      <charset val="204"/>
    </font>
    <font>
      <b/>
      <sz val="10"/>
      <color rgb="FFFF0000"/>
      <name val="Times New Roman"/>
      <family val="1"/>
      <charset val="204"/>
    </font>
    <font>
      <b/>
      <sz val="11"/>
      <color theme="9" tint="-0.249977111117893"/>
      <name val="Times New Roman"/>
      <family val="1"/>
      <charset val="204"/>
    </font>
    <font>
      <i/>
      <sz val="11"/>
      <name val="Arial Cyr"/>
      <family val="2"/>
      <charset val="204"/>
    </font>
    <font>
      <sz val="8"/>
      <color theme="9"/>
      <name val="Arial Cyr"/>
    </font>
    <font>
      <i/>
      <sz val="12"/>
      <color theme="0" tint="-4.9989318521683403E-2"/>
      <name val="Arial Cyr"/>
    </font>
    <font>
      <sz val="12"/>
      <color theme="0" tint="-4.9989318521683403E-2"/>
      <name val="Arial Cyr"/>
    </font>
    <font>
      <sz val="10"/>
      <color theme="0" tint="-4.9989318521683403E-2"/>
      <name val="Arial Cyr"/>
    </font>
    <font>
      <sz val="8"/>
      <color theme="0" tint="-4.9989318521683403E-2"/>
      <name val="Arial Cyr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4"/>
      <name val="Times New Roman"/>
      <family val="1"/>
      <charset val="204"/>
    </font>
    <font>
      <sz val="11"/>
      <color rgb="FF00B05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9">
    <xf numFmtId="0" fontId="0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22">
    <xf numFmtId="0" fontId="0" fillId="0" borderId="0" xfId="0"/>
    <xf numFmtId="0" fontId="0" fillId="0" borderId="0" xfId="0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quotePrefix="1" applyFont="1" applyBorder="1" applyAlignment="1">
      <alignment horizontal="center"/>
    </xf>
    <xf numFmtId="0" fontId="7" fillId="0" borderId="3" xfId="0" applyFont="1" applyBorder="1"/>
    <xf numFmtId="165" fontId="11" fillId="0" borderId="0" xfId="0" applyNumberFormat="1" applyFont="1" applyBorder="1" applyAlignment="1">
      <alignment horizontal="center"/>
    </xf>
    <xf numFmtId="0" fontId="12" fillId="0" borderId="0" xfId="0" applyFont="1"/>
    <xf numFmtId="165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3" fillId="0" borderId="0" xfId="8"/>
    <xf numFmtId="0" fontId="15" fillId="0" borderId="0" xfId="8" applyFont="1"/>
    <xf numFmtId="0" fontId="5" fillId="0" borderId="0" xfId="0" applyFont="1"/>
    <xf numFmtId="0" fontId="9" fillId="0" borderId="0" xfId="0" applyFont="1" applyBorder="1" applyAlignment="1">
      <alignment horizontal="center"/>
    </xf>
    <xf numFmtId="0" fontId="17" fillId="0" borderId="0" xfId="0" applyFont="1" applyFill="1" applyBorder="1"/>
    <xf numFmtId="1" fontId="12" fillId="0" borderId="0" xfId="16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1" fillId="0" borderId="0" xfId="0" applyNumberFormat="1" applyFont="1" applyBorder="1" applyAlignment="1">
      <alignment horizontal="left"/>
    </xf>
    <xf numFmtId="1" fontId="20" fillId="0" borderId="0" xfId="0" applyNumberFormat="1" applyFont="1" applyBorder="1" applyAlignment="1">
      <alignment horizontal="left"/>
    </xf>
    <xf numFmtId="1" fontId="13" fillId="0" borderId="0" xfId="0" applyNumberFormat="1" applyFont="1" applyBorder="1" applyAlignment="1">
      <alignment horizontal="center"/>
    </xf>
    <xf numFmtId="0" fontId="25" fillId="0" borderId="0" xfId="0" applyFont="1"/>
    <xf numFmtId="0" fontId="23" fillId="0" borderId="0" xfId="0" applyFont="1"/>
    <xf numFmtId="165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0" fontId="30" fillId="0" borderId="10" xfId="0" applyFont="1" applyBorder="1"/>
    <xf numFmtId="0" fontId="2" fillId="0" borderId="0" xfId="7"/>
    <xf numFmtId="165" fontId="4" fillId="0" borderId="0" xfId="7" applyNumberFormat="1" applyFont="1" applyBorder="1" applyAlignment="1">
      <alignment horizontal="center"/>
    </xf>
    <xf numFmtId="165" fontId="11" fillId="0" borderId="0" xfId="7" applyNumberFormat="1" applyFont="1" applyBorder="1" applyAlignment="1">
      <alignment horizontal="center"/>
    </xf>
    <xf numFmtId="0" fontId="2" fillId="0" borderId="0" xfId="7" applyBorder="1"/>
    <xf numFmtId="0" fontId="30" fillId="0" borderId="1" xfId="0" applyFont="1" applyBorder="1" applyAlignment="1">
      <alignment horizontal="center"/>
    </xf>
    <xf numFmtId="0" fontId="30" fillId="0" borderId="2" xfId="0" quotePrefix="1" applyFont="1" applyBorder="1" applyAlignment="1">
      <alignment horizontal="center"/>
    </xf>
    <xf numFmtId="165" fontId="30" fillId="0" borderId="3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0" fontId="30" fillId="0" borderId="12" xfId="0" applyFont="1" applyBorder="1"/>
    <xf numFmtId="0" fontId="38" fillId="0" borderId="0" xfId="0" applyFont="1" applyFill="1" applyBorder="1"/>
    <xf numFmtId="0" fontId="28" fillId="0" borderId="0" xfId="0" applyFont="1"/>
    <xf numFmtId="165" fontId="28" fillId="0" borderId="12" xfId="0" applyNumberFormat="1" applyFont="1" applyBorder="1"/>
    <xf numFmtId="0" fontId="28" fillId="0" borderId="3" xfId="0" applyFont="1" applyBorder="1"/>
    <xf numFmtId="165" fontId="28" fillId="0" borderId="3" xfId="0" applyNumberFormat="1" applyFont="1" applyBorder="1"/>
    <xf numFmtId="0" fontId="35" fillId="0" borderId="7" xfId="0" applyFont="1" applyFill="1" applyBorder="1"/>
    <xf numFmtId="0" fontId="28" fillId="0" borderId="3" xfId="7" applyFont="1" applyBorder="1"/>
    <xf numFmtId="165" fontId="28" fillId="0" borderId="3" xfId="7" applyNumberFormat="1" applyFont="1" applyBorder="1" applyAlignment="1">
      <alignment horizontal="center"/>
    </xf>
    <xf numFmtId="165" fontId="35" fillId="0" borderId="3" xfId="7" applyNumberFormat="1" applyFont="1" applyBorder="1" applyAlignment="1">
      <alignment horizontal="center"/>
    </xf>
    <xf numFmtId="0" fontId="35" fillId="0" borderId="14" xfId="0" applyFont="1" applyBorder="1"/>
    <xf numFmtId="0" fontId="35" fillId="0" borderId="14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4" fillId="0" borderId="0" xfId="7" applyFont="1" applyBorder="1"/>
    <xf numFmtId="165" fontId="28" fillId="0" borderId="15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center"/>
    </xf>
    <xf numFmtId="165" fontId="28" fillId="0" borderId="16" xfId="0" applyNumberFormat="1" applyFont="1" applyBorder="1" applyAlignment="1">
      <alignment horizontal="center"/>
    </xf>
    <xf numFmtId="0" fontId="28" fillId="0" borderId="17" xfId="0" applyFont="1" applyBorder="1"/>
    <xf numFmtId="0" fontId="43" fillId="0" borderId="7" xfId="0" applyFont="1" applyFill="1" applyBorder="1"/>
    <xf numFmtId="0" fontId="28" fillId="0" borderId="14" xfId="0" applyFont="1" applyBorder="1"/>
    <xf numFmtId="0" fontId="23" fillId="0" borderId="0" xfId="7" applyFont="1"/>
    <xf numFmtId="0" fontId="28" fillId="0" borderId="1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65" fontId="28" fillId="0" borderId="3" xfId="7" applyNumberFormat="1" applyFont="1" applyBorder="1"/>
    <xf numFmtId="0" fontId="28" fillId="0" borderId="25" xfId="0" applyFont="1" applyBorder="1"/>
    <xf numFmtId="0" fontId="30" fillId="0" borderId="15" xfId="0" applyFont="1" applyBorder="1"/>
    <xf numFmtId="0" fontId="30" fillId="0" borderId="16" xfId="0" applyFont="1" applyBorder="1"/>
    <xf numFmtId="0" fontId="30" fillId="0" borderId="29" xfId="0" applyFont="1" applyBorder="1"/>
    <xf numFmtId="0" fontId="35" fillId="0" borderId="25" xfId="0" applyFont="1" applyBorder="1"/>
    <xf numFmtId="165" fontId="30" fillId="0" borderId="3" xfId="0" applyNumberFormat="1" applyFont="1" applyFill="1" applyBorder="1"/>
    <xf numFmtId="0" fontId="33" fillId="0" borderId="3" xfId="0" applyFont="1" applyBorder="1"/>
    <xf numFmtId="165" fontId="30" fillId="0" borderId="16" xfId="0" applyNumberFormat="1" applyFont="1" applyBorder="1"/>
    <xf numFmtId="165" fontId="31" fillId="0" borderId="3" xfId="0" applyNumberFormat="1" applyFont="1" applyBorder="1"/>
    <xf numFmtId="1" fontId="31" fillId="0" borderId="3" xfId="0" applyNumberFormat="1" applyFont="1" applyBorder="1"/>
    <xf numFmtId="0" fontId="31" fillId="0" borderId="3" xfId="0" applyFont="1" applyBorder="1"/>
    <xf numFmtId="165" fontId="32" fillId="0" borderId="32" xfId="0" applyNumberFormat="1" applyFont="1" applyBorder="1"/>
    <xf numFmtId="165" fontId="0" fillId="0" borderId="0" xfId="0" applyNumberFormat="1"/>
    <xf numFmtId="165" fontId="28" fillId="0" borderId="0" xfId="0" applyNumberFormat="1" applyFont="1"/>
    <xf numFmtId="0" fontId="0" fillId="0" borderId="0" xfId="0" applyFill="1"/>
    <xf numFmtId="0" fontId="30" fillId="0" borderId="4" xfId="0" applyFont="1" applyBorder="1"/>
    <xf numFmtId="0" fontId="30" fillId="0" borderId="31" xfId="0" applyFont="1" applyBorder="1"/>
    <xf numFmtId="0" fontId="24" fillId="0" borderId="0" xfId="0" applyFont="1"/>
    <xf numFmtId="0" fontId="28" fillId="0" borderId="14" xfId="0" applyFont="1" applyBorder="1" applyAlignment="1">
      <alignment horizontal="center"/>
    </xf>
    <xf numFmtId="165" fontId="35" fillId="0" borderId="3" xfId="0" applyNumberFormat="1" applyFont="1" applyBorder="1" applyAlignment="1">
      <alignment horizontal="center"/>
    </xf>
    <xf numFmtId="0" fontId="28" fillId="0" borderId="14" xfId="0" quotePrefix="1" applyFont="1" applyBorder="1" applyAlignment="1">
      <alignment horizontal="center"/>
    </xf>
    <xf numFmtId="1" fontId="0" fillId="0" borderId="0" xfId="0" applyNumberFormat="1"/>
    <xf numFmtId="0" fontId="30" fillId="0" borderId="0" xfId="0" applyFont="1" applyBorder="1"/>
    <xf numFmtId="0" fontId="0" fillId="0" borderId="0" xfId="0" applyAlignment="1">
      <alignment horizontal="left"/>
    </xf>
    <xf numFmtId="165" fontId="28" fillId="0" borderId="12" xfId="0" applyNumberFormat="1" applyFont="1" applyBorder="1" applyAlignment="1">
      <alignment horizontal="right"/>
    </xf>
    <xf numFmtId="1" fontId="28" fillId="0" borderId="12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right"/>
    </xf>
    <xf numFmtId="1" fontId="28" fillId="0" borderId="3" xfId="0" applyNumberFormat="1" applyFont="1" applyBorder="1" applyAlignment="1">
      <alignment horizontal="center"/>
    </xf>
    <xf numFmtId="165" fontId="35" fillId="0" borderId="3" xfId="0" applyNumberFormat="1" applyFont="1" applyBorder="1" applyAlignment="1">
      <alignment horizontal="right"/>
    </xf>
    <xf numFmtId="165" fontId="28" fillId="0" borderId="3" xfId="0" applyNumberFormat="1" applyFont="1" applyFill="1" applyBorder="1" applyAlignment="1">
      <alignment horizontal="right"/>
    </xf>
    <xf numFmtId="0" fontId="28" fillId="0" borderId="14" xfId="0" applyFont="1" applyBorder="1" applyAlignment="1">
      <alignment horizontal="center" wrapText="1"/>
    </xf>
    <xf numFmtId="0" fontId="33" fillId="0" borderId="7" xfId="0" applyFont="1" applyBorder="1" applyAlignment="1"/>
    <xf numFmtId="0" fontId="33" fillId="0" borderId="24" xfId="0" applyFont="1" applyBorder="1" applyAlignment="1"/>
    <xf numFmtId="0" fontId="31" fillId="0" borderId="9" xfId="0" applyFont="1" applyBorder="1" applyAlignment="1"/>
    <xf numFmtId="0" fontId="31" fillId="0" borderId="24" xfId="0" applyFont="1" applyBorder="1" applyAlignment="1"/>
    <xf numFmtId="0" fontId="31" fillId="0" borderId="9" xfId="0" applyFont="1" applyFill="1" applyBorder="1" applyAlignment="1"/>
    <xf numFmtId="0" fontId="31" fillId="0" borderId="24" xfId="0" applyFont="1" applyFill="1" applyBorder="1" applyAlignment="1">
      <alignment horizontal="center"/>
    </xf>
    <xf numFmtId="0" fontId="31" fillId="0" borderId="15" xfId="0" applyFont="1" applyBorder="1"/>
    <xf numFmtId="1" fontId="30" fillId="0" borderId="12" xfId="0" applyNumberFormat="1" applyFont="1" applyBorder="1"/>
    <xf numFmtId="165" fontId="30" fillId="0" borderId="28" xfId="0" applyNumberFormat="1" applyFont="1" applyBorder="1"/>
    <xf numFmtId="165" fontId="30" fillId="0" borderId="12" xfId="0" applyNumberFormat="1" applyFont="1" applyBorder="1"/>
    <xf numFmtId="165" fontId="30" fillId="0" borderId="31" xfId="0" applyNumberFormat="1" applyFont="1" applyBorder="1"/>
    <xf numFmtId="165" fontId="30" fillId="3" borderId="30" xfId="0" applyNumberFormat="1" applyFont="1" applyFill="1" applyBorder="1"/>
    <xf numFmtId="1" fontId="30" fillId="0" borderId="28" xfId="0" applyNumberFormat="1" applyFont="1" applyBorder="1"/>
    <xf numFmtId="0" fontId="31" fillId="0" borderId="16" xfId="0" applyFont="1" applyBorder="1"/>
    <xf numFmtId="1" fontId="30" fillId="0" borderId="3" xfId="0" applyNumberFormat="1" applyFont="1" applyBorder="1"/>
    <xf numFmtId="165" fontId="30" fillId="0" borderId="13" xfId="0" applyNumberFormat="1" applyFont="1" applyBorder="1"/>
    <xf numFmtId="165" fontId="29" fillId="0" borderId="21" xfId="0" applyNumberFormat="1" applyFont="1" applyBorder="1"/>
    <xf numFmtId="165" fontId="30" fillId="0" borderId="4" xfId="0" applyNumberFormat="1" applyFont="1" applyBorder="1"/>
    <xf numFmtId="165" fontId="30" fillId="3" borderId="21" xfId="0" applyNumberFormat="1" applyFont="1" applyFill="1" applyBorder="1"/>
    <xf numFmtId="1" fontId="30" fillId="0" borderId="13" xfId="0" applyNumberFormat="1" applyFont="1" applyBorder="1"/>
    <xf numFmtId="165" fontId="30" fillId="0" borderId="21" xfId="0" applyNumberFormat="1" applyFont="1" applyBorder="1"/>
    <xf numFmtId="165" fontId="29" fillId="3" borderId="21" xfId="0" applyNumberFormat="1" applyFont="1" applyFill="1" applyBorder="1"/>
    <xf numFmtId="1" fontId="30" fillId="0" borderId="5" xfId="0" applyNumberFormat="1" applyFont="1" applyBorder="1"/>
    <xf numFmtId="165" fontId="30" fillId="0" borderId="5" xfId="0" applyNumberFormat="1" applyFont="1" applyBorder="1"/>
    <xf numFmtId="165" fontId="30" fillId="0" borderId="11" xfId="0" applyNumberFormat="1" applyFont="1" applyBorder="1"/>
    <xf numFmtId="165" fontId="30" fillId="3" borderId="46" xfId="0" applyNumberFormat="1" applyFont="1" applyFill="1" applyBorder="1"/>
    <xf numFmtId="1" fontId="30" fillId="0" borderId="37" xfId="0" applyNumberFormat="1" applyFont="1" applyBorder="1"/>
    <xf numFmtId="1" fontId="32" fillId="0" borderId="34" xfId="0" applyNumberFormat="1" applyFont="1" applyBorder="1"/>
    <xf numFmtId="165" fontId="32" fillId="3" borderId="34" xfId="0" applyNumberFormat="1" applyFont="1" applyFill="1" applyBorder="1"/>
    <xf numFmtId="0" fontId="46" fillId="0" borderId="0" xfId="0" applyFont="1"/>
    <xf numFmtId="165" fontId="37" fillId="0" borderId="35" xfId="0" applyNumberFormat="1" applyFont="1" applyBorder="1"/>
    <xf numFmtId="165" fontId="28" fillId="0" borderId="5" xfId="0" applyNumberFormat="1" applyFont="1" applyBorder="1"/>
    <xf numFmtId="165" fontId="30" fillId="0" borderId="10" xfId="0" applyNumberFormat="1" applyFont="1" applyBorder="1"/>
    <xf numFmtId="1" fontId="31" fillId="0" borderId="0" xfId="0" applyNumberFormat="1" applyFont="1"/>
    <xf numFmtId="0" fontId="31" fillId="0" borderId="0" xfId="0" applyFont="1"/>
    <xf numFmtId="165" fontId="34" fillId="0" borderId="0" xfId="0" applyNumberFormat="1" applyFont="1"/>
    <xf numFmtId="0" fontId="31" fillId="0" borderId="0" xfId="8" applyFont="1"/>
    <xf numFmtId="0" fontId="28" fillId="0" borderId="48" xfId="0" applyFont="1" applyBorder="1"/>
    <xf numFmtId="0" fontId="31" fillId="0" borderId="29" xfId="0" applyFont="1" applyBorder="1"/>
    <xf numFmtId="1" fontId="30" fillId="0" borderId="10" xfId="0" applyNumberFormat="1" applyFont="1" applyBorder="1"/>
    <xf numFmtId="165" fontId="30" fillId="0" borderId="18" xfId="0" applyNumberFormat="1" applyFont="1" applyBorder="1"/>
    <xf numFmtId="0" fontId="28" fillId="0" borderId="0" xfId="0" applyFont="1" applyFill="1"/>
    <xf numFmtId="0" fontId="30" fillId="0" borderId="0" xfId="0" applyFont="1"/>
    <xf numFmtId="165" fontId="30" fillId="0" borderId="0" xfId="0" applyNumberFormat="1" applyFont="1"/>
    <xf numFmtId="0" fontId="28" fillId="0" borderId="25" xfId="0" applyFont="1" applyBorder="1" applyAlignment="1">
      <alignment horizontal="center"/>
    </xf>
    <xf numFmtId="165" fontId="28" fillId="0" borderId="5" xfId="0" applyNumberFormat="1" applyFont="1" applyBorder="1" applyAlignment="1">
      <alignment horizontal="center"/>
    </xf>
    <xf numFmtId="165" fontId="28" fillId="0" borderId="46" xfId="0" applyNumberFormat="1" applyFont="1" applyBorder="1" applyAlignment="1">
      <alignment horizontal="center"/>
    </xf>
    <xf numFmtId="165" fontId="28" fillId="0" borderId="38" xfId="0" applyNumberFormat="1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/>
    <xf numFmtId="0" fontId="35" fillId="0" borderId="8" xfId="0" applyFont="1" applyBorder="1" applyAlignment="1">
      <alignment horizontal="center" wrapText="1"/>
    </xf>
    <xf numFmtId="0" fontId="28" fillId="0" borderId="50" xfId="0" applyFont="1" applyBorder="1" applyAlignment="1">
      <alignment horizontal="center"/>
    </xf>
    <xf numFmtId="165" fontId="35" fillId="0" borderId="16" xfId="0" applyNumberFormat="1" applyFont="1" applyFill="1" applyBorder="1"/>
    <xf numFmtId="165" fontId="28" fillId="0" borderId="16" xfId="0" applyNumberFormat="1" applyFont="1" applyFill="1" applyBorder="1"/>
    <xf numFmtId="0" fontId="30" fillId="0" borderId="44" xfId="0" applyFont="1" applyBorder="1"/>
    <xf numFmtId="0" fontId="28" fillId="0" borderId="31" xfId="0" applyFont="1" applyFill="1" applyBorder="1"/>
    <xf numFmtId="165" fontId="28" fillId="0" borderId="12" xfId="0" applyNumberFormat="1" applyFont="1" applyFill="1" applyBorder="1"/>
    <xf numFmtId="0" fontId="28" fillId="0" borderId="12" xfId="0" applyFont="1" applyFill="1" applyBorder="1"/>
    <xf numFmtId="165" fontId="28" fillId="0" borderId="15" xfId="0" applyNumberFormat="1" applyFont="1" applyFill="1" applyBorder="1"/>
    <xf numFmtId="0" fontId="28" fillId="0" borderId="4" xfId="0" applyFont="1" applyFill="1" applyBorder="1"/>
    <xf numFmtId="165" fontId="28" fillId="0" borderId="3" xfId="0" applyNumberFormat="1" applyFont="1" applyFill="1" applyBorder="1"/>
    <xf numFmtId="0" fontId="28" fillId="0" borderId="3" xfId="0" applyFont="1" applyFill="1" applyBorder="1"/>
    <xf numFmtId="0" fontId="28" fillId="0" borderId="44" xfId="0" applyFont="1" applyFill="1" applyBorder="1"/>
    <xf numFmtId="165" fontId="28" fillId="0" borderId="10" xfId="0" applyNumberFormat="1" applyFont="1" applyFill="1" applyBorder="1"/>
    <xf numFmtId="0" fontId="28" fillId="0" borderId="10" xfId="0" applyFont="1" applyFill="1" applyBorder="1"/>
    <xf numFmtId="0" fontId="33" fillId="0" borderId="0" xfId="0" applyFont="1"/>
    <xf numFmtId="0" fontId="32" fillId="0" borderId="7" xfId="7" applyFont="1" applyBorder="1"/>
    <xf numFmtId="165" fontId="35" fillId="0" borderId="12" xfId="0" applyNumberFormat="1" applyFont="1" applyBorder="1" applyAlignment="1">
      <alignment horizontal="right"/>
    </xf>
    <xf numFmtId="0" fontId="28" fillId="0" borderId="52" xfId="0" applyFont="1" applyBorder="1"/>
    <xf numFmtId="0" fontId="28" fillId="0" borderId="14" xfId="0" applyFont="1" applyBorder="1" applyAlignment="1">
      <alignment wrapText="1"/>
    </xf>
    <xf numFmtId="0" fontId="28" fillId="0" borderId="14" xfId="7" applyFont="1" applyBorder="1"/>
    <xf numFmtId="0" fontId="30" fillId="0" borderId="15" xfId="0" applyFont="1" applyBorder="1" applyAlignment="1"/>
    <xf numFmtId="0" fontId="30" fillId="0" borderId="16" xfId="0" applyFont="1" applyBorder="1" applyAlignment="1"/>
    <xf numFmtId="0" fontId="30" fillId="0" borderId="29" xfId="0" applyFont="1" applyBorder="1" applyAlignment="1"/>
    <xf numFmtId="0" fontId="35" fillId="0" borderId="3" xfId="7" applyFont="1" applyBorder="1"/>
    <xf numFmtId="165" fontId="35" fillId="0" borderId="5" xfId="0" applyNumberFormat="1" applyFont="1" applyBorder="1" applyAlignment="1">
      <alignment horizontal="center"/>
    </xf>
    <xf numFmtId="0" fontId="1" fillId="0" borderId="0" xfId="0" applyFont="1"/>
    <xf numFmtId="0" fontId="49" fillId="0" borderId="0" xfId="0" applyFont="1" applyBorder="1" applyAlignment="1"/>
    <xf numFmtId="0" fontId="50" fillId="0" borderId="0" xfId="0" applyFont="1" applyBorder="1"/>
    <xf numFmtId="0" fontId="30" fillId="4" borderId="0" xfId="0" applyFont="1" applyFill="1"/>
    <xf numFmtId="0" fontId="0" fillId="4" borderId="0" xfId="0" applyFill="1"/>
    <xf numFmtId="2" fontId="30" fillId="0" borderId="3" xfId="0" applyNumberFormat="1" applyFont="1" applyFill="1" applyBorder="1"/>
    <xf numFmtId="0" fontId="33" fillId="0" borderId="4" xfId="0" applyFont="1" applyBorder="1" applyAlignment="1">
      <alignment horizontal="left" vertical="justify" wrapText="1"/>
    </xf>
    <xf numFmtId="165" fontId="30" fillId="4" borderId="3" xfId="0" applyNumberFormat="1" applyFont="1" applyFill="1" applyBorder="1" applyAlignment="1">
      <alignment horizontal="right"/>
    </xf>
    <xf numFmtId="165" fontId="28" fillId="4" borderId="3" xfId="0" applyNumberFormat="1" applyFont="1" applyFill="1" applyBorder="1" applyAlignment="1">
      <alignment horizontal="right"/>
    </xf>
    <xf numFmtId="165" fontId="28" fillId="6" borderId="3" xfId="7" applyNumberFormat="1" applyFont="1" applyFill="1" applyBorder="1" applyAlignment="1">
      <alignment horizontal="center"/>
    </xf>
    <xf numFmtId="165" fontId="35" fillId="6" borderId="3" xfId="7" applyNumberFormat="1" applyFont="1" applyFill="1" applyBorder="1" applyAlignment="1">
      <alignment horizontal="center"/>
    </xf>
    <xf numFmtId="0" fontId="31" fillId="0" borderId="47" xfId="0" applyFont="1" applyBorder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31" fillId="0" borderId="17" xfId="0" applyFont="1" applyBorder="1"/>
    <xf numFmtId="0" fontId="32" fillId="0" borderId="8" xfId="0" applyFont="1" applyFill="1" applyBorder="1"/>
    <xf numFmtId="0" fontId="50" fillId="4" borderId="0" xfId="0" applyFont="1" applyFill="1" applyBorder="1"/>
    <xf numFmtId="0" fontId="12" fillId="4" borderId="0" xfId="0" applyFont="1" applyFill="1"/>
    <xf numFmtId="0" fontId="31" fillId="0" borderId="0" xfId="0" applyFont="1" applyFill="1" applyBorder="1"/>
    <xf numFmtId="0" fontId="0" fillId="0" borderId="0" xfId="0" applyFill="1" applyBorder="1"/>
    <xf numFmtId="1" fontId="51" fillId="0" borderId="0" xfId="0" applyNumberFormat="1" applyFont="1" applyBorder="1" applyAlignment="1">
      <alignment horizontal="center"/>
    </xf>
    <xf numFmtId="1" fontId="52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165" fontId="28" fillId="4" borderId="3" xfId="0" applyNumberFormat="1" applyFont="1" applyFill="1" applyBorder="1"/>
    <xf numFmtId="1" fontId="28" fillId="0" borderId="0" xfId="0" applyNumberFormat="1" applyFont="1" applyFill="1" applyBorder="1" applyAlignment="1">
      <alignment horizontal="left" indent="4"/>
    </xf>
    <xf numFmtId="0" fontId="7" fillId="0" borderId="0" xfId="0" applyFont="1" applyFill="1" applyBorder="1"/>
    <xf numFmtId="0" fontId="28" fillId="4" borderId="14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center"/>
    </xf>
    <xf numFmtId="0" fontId="35" fillId="4" borderId="14" xfId="0" applyFont="1" applyFill="1" applyBorder="1"/>
    <xf numFmtId="0" fontId="28" fillId="4" borderId="14" xfId="0" quotePrefix="1" applyFont="1" applyFill="1" applyBorder="1" applyAlignment="1">
      <alignment horizontal="center"/>
    </xf>
    <xf numFmtId="0" fontId="0" fillId="0" borderId="0" xfId="0" applyFont="1"/>
    <xf numFmtId="0" fontId="28" fillId="0" borderId="0" xfId="0" applyFont="1" applyFill="1" applyBorder="1"/>
    <xf numFmtId="0" fontId="31" fillId="0" borderId="5" xfId="0" applyFont="1" applyBorder="1"/>
    <xf numFmtId="1" fontId="35" fillId="0" borderId="3" xfId="7" applyNumberFormat="1" applyFont="1" applyBorder="1" applyAlignment="1">
      <alignment horizontal="right"/>
    </xf>
    <xf numFmtId="1" fontId="41" fillId="0" borderId="3" xfId="7" applyNumberFormat="1" applyFont="1" applyBorder="1" applyAlignment="1">
      <alignment horizontal="right"/>
    </xf>
    <xf numFmtId="0" fontId="28" fillId="0" borderId="47" xfId="7" applyFont="1" applyBorder="1"/>
    <xf numFmtId="0" fontId="28" fillId="0" borderId="48" xfId="7" applyFont="1" applyBorder="1"/>
    <xf numFmtId="0" fontId="35" fillId="0" borderId="3" xfId="7" applyFont="1" applyBorder="1" applyAlignment="1">
      <alignment horizontal="center"/>
    </xf>
    <xf numFmtId="0" fontId="35" fillId="0" borderId="3" xfId="0" applyFont="1" applyBorder="1" applyAlignment="1">
      <alignment horizontal="center" wrapText="1"/>
    </xf>
    <xf numFmtId="0" fontId="29" fillId="0" borderId="3" xfId="7" applyFont="1" applyBorder="1"/>
    <xf numFmtId="0" fontId="29" fillId="0" borderId="3" xfId="0" applyFont="1" applyBorder="1" applyAlignment="1">
      <alignment horizontal="right"/>
    </xf>
    <xf numFmtId="0" fontId="28" fillId="6" borderId="3" xfId="7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0" fillId="0" borderId="3" xfId="1" applyFont="1" applyBorder="1"/>
    <xf numFmtId="0" fontId="29" fillId="5" borderId="3" xfId="0" applyFont="1" applyFill="1" applyBorder="1" applyAlignment="1"/>
    <xf numFmtId="1" fontId="29" fillId="0" borderId="3" xfId="0" applyNumberFormat="1" applyFont="1" applyBorder="1"/>
    <xf numFmtId="0" fontId="35" fillId="4" borderId="7" xfId="0" applyFont="1" applyFill="1" applyBorder="1"/>
    <xf numFmtId="165" fontId="37" fillId="0" borderId="3" xfId="0" applyNumberFormat="1" applyFont="1" applyBorder="1"/>
    <xf numFmtId="0" fontId="28" fillId="4" borderId="14" xfId="0" applyFont="1" applyFill="1" applyBorder="1"/>
    <xf numFmtId="1" fontId="29" fillId="0" borderId="3" xfId="0" applyNumberFormat="1" applyFont="1" applyBorder="1" applyAlignment="1">
      <alignment horizontal="right"/>
    </xf>
    <xf numFmtId="165" fontId="29" fillId="0" borderId="3" xfId="0" applyNumberFormat="1" applyFont="1" applyBorder="1" applyAlignment="1">
      <alignment horizontal="right"/>
    </xf>
    <xf numFmtId="165" fontId="28" fillId="0" borderId="0" xfId="0" applyNumberFormat="1" applyFont="1" applyFill="1" applyBorder="1"/>
    <xf numFmtId="165" fontId="29" fillId="5" borderId="3" xfId="18" applyNumberFormat="1" applyFont="1" applyFill="1" applyBorder="1" applyAlignment="1">
      <alignment horizontal="right"/>
    </xf>
    <xf numFmtId="165" fontId="29" fillId="0" borderId="3" xfId="0" applyNumberFormat="1" applyFont="1" applyFill="1" applyBorder="1"/>
    <xf numFmtId="0" fontId="39" fillId="0" borderId="0" xfId="0" applyFont="1" applyBorder="1" applyAlignment="1">
      <alignment horizontal="center"/>
    </xf>
    <xf numFmtId="1" fontId="30" fillId="0" borderId="3" xfId="9" applyNumberFormat="1" applyFont="1" applyFill="1" applyBorder="1"/>
    <xf numFmtId="1" fontId="29" fillId="5" borderId="3" xfId="0" applyNumberFormat="1" applyFont="1" applyFill="1" applyBorder="1" applyAlignment="1"/>
    <xf numFmtId="0" fontId="30" fillId="0" borderId="3" xfId="9" applyFont="1" applyBorder="1"/>
    <xf numFmtId="0" fontId="30" fillId="0" borderId="3" xfId="5" applyFont="1" applyBorder="1"/>
    <xf numFmtId="0" fontId="30" fillId="4" borderId="3" xfId="1" applyFont="1" applyFill="1" applyBorder="1"/>
    <xf numFmtId="0" fontId="30" fillId="0" borderId="3" xfId="14" applyFont="1" applyBorder="1" applyAlignment="1">
      <alignment horizontal="left"/>
    </xf>
    <xf numFmtId="1" fontId="30" fillId="0" borderId="3" xfId="5" applyNumberFormat="1" applyFont="1" applyFill="1" applyBorder="1"/>
    <xf numFmtId="0" fontId="30" fillId="0" borderId="3" xfId="9" applyFont="1" applyBorder="1" applyAlignment="1">
      <alignment horizontal="left"/>
    </xf>
    <xf numFmtId="1" fontId="29" fillId="5" borderId="3" xfId="0" applyNumberFormat="1" applyFont="1" applyFill="1" applyBorder="1" applyAlignment="1">
      <alignment horizontal="right"/>
    </xf>
    <xf numFmtId="1" fontId="29" fillId="5" borderId="3" xfId="0" applyNumberFormat="1" applyFont="1" applyFill="1" applyBorder="1" applyAlignment="1">
      <alignment horizontal="center"/>
    </xf>
    <xf numFmtId="0" fontId="29" fillId="0" borderId="3" xfId="5" applyFont="1" applyBorder="1"/>
    <xf numFmtId="1" fontId="29" fillId="5" borderId="3" xfId="16" applyNumberFormat="1" applyFont="1" applyFill="1" applyBorder="1" applyAlignment="1">
      <alignment horizontal="right"/>
    </xf>
    <xf numFmtId="0" fontId="29" fillId="0" borderId="3" xfId="0" applyFont="1" applyBorder="1"/>
    <xf numFmtId="0" fontId="30" fillId="0" borderId="3" xfId="14" applyFont="1" applyFill="1" applyBorder="1" applyAlignment="1">
      <alignment horizontal="left"/>
    </xf>
    <xf numFmtId="0" fontId="29" fillId="0" borderId="3" xfId="1" applyFont="1" applyBorder="1"/>
    <xf numFmtId="165" fontId="29" fillId="5" borderId="3" xfId="0" applyNumberFormat="1" applyFont="1" applyFill="1" applyBorder="1" applyAlignment="1">
      <alignment horizontal="right"/>
    </xf>
    <xf numFmtId="0" fontId="31" fillId="0" borderId="11" xfId="0" applyFont="1" applyBorder="1" applyAlignment="1">
      <alignment horizontal="left"/>
    </xf>
    <xf numFmtId="0" fontId="31" fillId="0" borderId="57" xfId="0" applyFont="1" applyBorder="1" applyAlignment="1">
      <alignment horizontal="left"/>
    </xf>
    <xf numFmtId="0" fontId="31" fillId="0" borderId="58" xfId="0" applyFont="1" applyBorder="1"/>
    <xf numFmtId="0" fontId="31" fillId="5" borderId="56" xfId="0" applyFont="1" applyFill="1" applyBorder="1" applyAlignment="1">
      <alignment horizontal="center" vertical="center"/>
    </xf>
    <xf numFmtId="0" fontId="32" fillId="5" borderId="52" xfId="0" applyFont="1" applyFill="1" applyBorder="1" applyAlignment="1">
      <alignment horizontal="center" vertical="center"/>
    </xf>
    <xf numFmtId="0" fontId="26" fillId="0" borderId="0" xfId="0" applyFont="1"/>
    <xf numFmtId="0" fontId="31" fillId="0" borderId="56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59" xfId="0" applyFont="1" applyBorder="1" applyAlignment="1">
      <alignment horizontal="center" vertical="center" wrapText="1"/>
    </xf>
    <xf numFmtId="0" fontId="31" fillId="0" borderId="59" xfId="0" applyFont="1" applyBorder="1" applyAlignment="1">
      <alignment vertical="center"/>
    </xf>
    <xf numFmtId="0" fontId="28" fillId="0" borderId="2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59" xfId="0" applyFont="1" applyBorder="1" applyAlignment="1">
      <alignment vertical="center" wrapText="1"/>
    </xf>
    <xf numFmtId="165" fontId="29" fillId="0" borderId="3" xfId="0" applyNumberFormat="1" applyFont="1" applyBorder="1"/>
    <xf numFmtId="0" fontId="34" fillId="0" borderId="0" xfId="0" applyFont="1" applyFill="1" applyBorder="1"/>
    <xf numFmtId="1" fontId="34" fillId="0" borderId="0" xfId="1" applyNumberFormat="1" applyFont="1" applyFill="1" applyBorder="1"/>
    <xf numFmtId="0" fontId="8" fillId="5" borderId="56" xfId="7" applyFont="1" applyFill="1" applyBorder="1" applyAlignment="1">
      <alignment horizontal="center"/>
    </xf>
    <xf numFmtId="0" fontId="8" fillId="5" borderId="61" xfId="7" applyFont="1" applyFill="1" applyBorder="1" applyAlignment="1">
      <alignment horizontal="center"/>
    </xf>
    <xf numFmtId="0" fontId="35" fillId="6" borderId="3" xfId="7" applyFont="1" applyFill="1" applyBorder="1" applyAlignment="1">
      <alignment horizontal="center"/>
    </xf>
    <xf numFmtId="165" fontId="35" fillId="0" borderId="3" xfId="7" applyNumberFormat="1" applyFont="1" applyBorder="1"/>
    <xf numFmtId="165" fontId="35" fillId="6" borderId="3" xfId="7" applyNumberFormat="1" applyFont="1" applyFill="1" applyBorder="1"/>
    <xf numFmtId="165" fontId="29" fillId="4" borderId="3" xfId="0" applyNumberFormat="1" applyFont="1" applyFill="1" applyBorder="1" applyAlignment="1">
      <alignment horizontal="right"/>
    </xf>
    <xf numFmtId="0" fontId="0" fillId="4" borderId="0" xfId="0" applyFont="1" applyFill="1"/>
    <xf numFmtId="0" fontId="0" fillId="2" borderId="53" xfId="7" applyFont="1" applyFill="1" applyBorder="1" applyAlignment="1"/>
    <xf numFmtId="0" fontId="8" fillId="5" borderId="1" xfId="7" applyFont="1" applyFill="1" applyBorder="1" applyAlignment="1">
      <alignment horizontal="center"/>
    </xf>
    <xf numFmtId="0" fontId="8" fillId="5" borderId="52" xfId="7" applyFont="1" applyFill="1" applyBorder="1" applyAlignment="1">
      <alignment horizontal="center"/>
    </xf>
    <xf numFmtId="0" fontId="8" fillId="5" borderId="23" xfId="7" applyFont="1" applyFill="1" applyBorder="1" applyAlignment="1">
      <alignment horizontal="center"/>
    </xf>
    <xf numFmtId="0" fontId="8" fillId="5" borderId="26" xfId="7" applyFont="1" applyFill="1" applyBorder="1" applyAlignment="1">
      <alignment horizontal="center"/>
    </xf>
    <xf numFmtId="0" fontId="8" fillId="5" borderId="62" xfId="7" applyFont="1" applyFill="1" applyBorder="1" applyAlignment="1">
      <alignment horizontal="center"/>
    </xf>
    <xf numFmtId="165" fontId="2" fillId="0" borderId="0" xfId="7" applyNumberFormat="1"/>
    <xf numFmtId="0" fontId="28" fillId="4" borderId="1" xfId="0" applyFont="1" applyFill="1" applyBorder="1" applyAlignment="1">
      <alignment horizontal="center"/>
    </xf>
    <xf numFmtId="0" fontId="30" fillId="4" borderId="16" xfId="0" applyFont="1" applyFill="1" applyBorder="1"/>
    <xf numFmtId="0" fontId="3" fillId="0" borderId="0" xfId="8" applyFont="1"/>
    <xf numFmtId="165" fontId="3" fillId="0" borderId="0" xfId="8" applyNumberFormat="1" applyFont="1"/>
    <xf numFmtId="1" fontId="28" fillId="0" borderId="57" xfId="0" applyNumberFormat="1" applyFont="1" applyFill="1" applyBorder="1" applyAlignment="1">
      <alignment horizontal="right"/>
    </xf>
    <xf numFmtId="1" fontId="28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1" fontId="7" fillId="0" borderId="0" xfId="16" applyNumberFormat="1" applyFont="1" applyBorder="1" applyAlignment="1">
      <alignment horizontal="right"/>
    </xf>
    <xf numFmtId="1" fontId="18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31" fillId="0" borderId="0" xfId="0" applyNumberFormat="1" applyFont="1" applyFill="1" applyBorder="1"/>
    <xf numFmtId="1" fontId="31" fillId="0" borderId="0" xfId="10" applyNumberFormat="1" applyFont="1" applyFill="1" applyBorder="1" applyAlignment="1" applyProtection="1">
      <protection locked="0"/>
    </xf>
    <xf numFmtId="0" fontId="28" fillId="0" borderId="48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165" fontId="35" fillId="0" borderId="3" xfId="0" applyNumberFormat="1" applyFont="1" applyFill="1" applyBorder="1" applyAlignment="1">
      <alignment horizontal="center"/>
    </xf>
    <xf numFmtId="165" fontId="35" fillId="4" borderId="3" xfId="0" applyNumberFormat="1" applyFont="1" applyFill="1" applyBorder="1" applyAlignment="1">
      <alignment horizontal="center"/>
    </xf>
    <xf numFmtId="165" fontId="28" fillId="4" borderId="3" xfId="0" applyNumberFormat="1" applyFont="1" applyFill="1" applyBorder="1" applyAlignment="1">
      <alignment horizontal="center"/>
    </xf>
    <xf numFmtId="165" fontId="28" fillId="0" borderId="3" xfId="0" applyNumberFormat="1" applyFont="1" applyFill="1" applyBorder="1" applyAlignment="1">
      <alignment horizontal="center"/>
    </xf>
    <xf numFmtId="165" fontId="28" fillId="0" borderId="16" xfId="0" applyNumberFormat="1" applyFont="1" applyFill="1" applyBorder="1" applyAlignment="1">
      <alignment horizontal="center"/>
    </xf>
    <xf numFmtId="1" fontId="35" fillId="4" borderId="3" xfId="0" applyNumberFormat="1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 vertical="center"/>
    </xf>
    <xf numFmtId="165" fontId="35" fillId="4" borderId="3" xfId="0" applyNumberFormat="1" applyFont="1" applyFill="1" applyBorder="1" applyAlignment="1">
      <alignment horizontal="center" vertical="center"/>
    </xf>
    <xf numFmtId="0" fontId="31" fillId="4" borderId="3" xfId="0" applyFont="1" applyFill="1" applyBorder="1"/>
    <xf numFmtId="165" fontId="29" fillId="0" borderId="3" xfId="13" applyNumberFormat="1" applyFont="1" applyBorder="1"/>
    <xf numFmtId="0" fontId="30" fillId="0" borderId="3" xfId="1" applyFont="1" applyBorder="1" applyAlignment="1">
      <alignment horizontal="left"/>
    </xf>
    <xf numFmtId="14" fontId="32" fillId="4" borderId="1" xfId="0" applyNumberFormat="1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61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1" fillId="4" borderId="22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/>
    </xf>
    <xf numFmtId="0" fontId="24" fillId="0" borderId="0" xfId="0" applyFont="1" applyBorder="1"/>
    <xf numFmtId="0" fontId="32" fillId="0" borderId="35" xfId="0" applyFont="1" applyFill="1" applyBorder="1"/>
    <xf numFmtId="165" fontId="32" fillId="0" borderId="32" xfId="0" applyNumberFormat="1" applyFont="1" applyFill="1" applyBorder="1"/>
    <xf numFmtId="165" fontId="32" fillId="0" borderId="34" xfId="0" applyNumberFormat="1" applyFont="1" applyFill="1" applyBorder="1"/>
    <xf numFmtId="165" fontId="32" fillId="0" borderId="8" xfId="0" applyNumberFormat="1" applyFont="1" applyFill="1" applyBorder="1"/>
    <xf numFmtId="165" fontId="37" fillId="4" borderId="34" xfId="0" applyNumberFormat="1" applyFont="1" applyFill="1" applyBorder="1"/>
    <xf numFmtId="165" fontId="30" fillId="4" borderId="21" xfId="0" applyNumberFormat="1" applyFont="1" applyFill="1" applyBorder="1" applyAlignment="1">
      <alignment horizontal="right"/>
    </xf>
    <xf numFmtId="165" fontId="29" fillId="4" borderId="21" xfId="0" applyNumberFormat="1" applyFont="1" applyFill="1" applyBorder="1" applyAlignment="1">
      <alignment horizontal="right"/>
    </xf>
    <xf numFmtId="0" fontId="31" fillId="5" borderId="56" xfId="0" applyFont="1" applyFill="1" applyBorder="1" applyAlignment="1">
      <alignment vertical="center" wrapText="1"/>
    </xf>
    <xf numFmtId="0" fontId="0" fillId="8" borderId="0" xfId="0" applyFill="1"/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26" fillId="8" borderId="7" xfId="0" applyFont="1" applyFill="1" applyBorder="1"/>
    <xf numFmtId="0" fontId="26" fillId="8" borderId="8" xfId="0" applyFont="1" applyFill="1" applyBorder="1"/>
    <xf numFmtId="0" fontId="26" fillId="8" borderId="9" xfId="0" applyFont="1" applyFill="1" applyBorder="1"/>
    <xf numFmtId="0" fontId="26" fillId="8" borderId="59" xfId="0" applyFont="1" applyFill="1" applyBorder="1"/>
    <xf numFmtId="0" fontId="26" fillId="8" borderId="1" xfId="0" applyFont="1" applyFill="1" applyBorder="1"/>
    <xf numFmtId="0" fontId="26" fillId="0" borderId="0" xfId="0" applyFont="1" applyBorder="1"/>
    <xf numFmtId="0" fontId="31" fillId="4" borderId="1" xfId="0" applyFont="1" applyFill="1" applyBorder="1" applyAlignment="1">
      <alignment vertical="center" wrapText="1"/>
    </xf>
    <xf numFmtId="165" fontId="28" fillId="0" borderId="30" xfId="0" applyNumberFormat="1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165" fontId="35" fillId="0" borderId="3" xfId="0" applyNumberFormat="1" applyFont="1" applyBorder="1"/>
    <xf numFmtId="165" fontId="28" fillId="6" borderId="21" xfId="7" applyNumberFormat="1" applyFont="1" applyFill="1" applyBorder="1" applyAlignment="1">
      <alignment horizontal="center"/>
    </xf>
    <xf numFmtId="0" fontId="28" fillId="9" borderId="3" xfId="0" applyFont="1" applyFill="1" applyBorder="1" applyAlignment="1">
      <alignment horizontal="right"/>
    </xf>
    <xf numFmtId="0" fontId="28" fillId="9" borderId="3" xfId="0" applyFont="1" applyFill="1" applyBorder="1" applyAlignment="1">
      <alignment horizontal="left"/>
    </xf>
    <xf numFmtId="0" fontId="31" fillId="9" borderId="3" xfId="0" applyFont="1" applyFill="1" applyBorder="1" applyAlignment="1">
      <alignment horizontal="right"/>
    </xf>
    <xf numFmtId="0" fontId="31" fillId="9" borderId="3" xfId="0" applyFont="1" applyFill="1" applyBorder="1"/>
    <xf numFmtId="0" fontId="8" fillId="9" borderId="62" xfId="7" applyFont="1" applyFill="1" applyBorder="1"/>
    <xf numFmtId="0" fontId="4" fillId="9" borderId="63" xfId="7" applyFont="1" applyFill="1" applyBorder="1" applyAlignment="1">
      <alignment horizontal="center"/>
    </xf>
    <xf numFmtId="0" fontId="8" fillId="9" borderId="52" xfId="7" applyFont="1" applyFill="1" applyBorder="1" applyAlignment="1">
      <alignment horizontal="center"/>
    </xf>
    <xf numFmtId="0" fontId="35" fillId="0" borderId="37" xfId="0" applyFont="1" applyBorder="1" applyAlignment="1">
      <alignment horizontal="center"/>
    </xf>
    <xf numFmtId="0" fontId="35" fillId="0" borderId="0" xfId="0" applyFont="1"/>
    <xf numFmtId="0" fontId="59" fillId="0" borderId="0" xfId="0" applyFont="1"/>
    <xf numFmtId="165" fontId="29" fillId="5" borderId="13" xfId="0" applyNumberFormat="1" applyFont="1" applyFill="1" applyBorder="1"/>
    <xf numFmtId="165" fontId="29" fillId="5" borderId="13" xfId="0" applyNumberFormat="1" applyFont="1" applyFill="1" applyBorder="1" applyAlignment="1">
      <alignment horizontal="right"/>
    </xf>
    <xf numFmtId="165" fontId="30" fillId="8" borderId="0" xfId="0" applyNumberFormat="1" applyFont="1" applyFill="1"/>
    <xf numFmtId="0" fontId="31" fillId="4" borderId="56" xfId="0" applyFont="1" applyFill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/>
    </xf>
    <xf numFmtId="0" fontId="31" fillId="0" borderId="61" xfId="0" applyFont="1" applyBorder="1" applyAlignment="1" applyProtection="1">
      <alignment horizontal="center" vertical="center" wrapText="1"/>
      <protection locked="0"/>
    </xf>
    <xf numFmtId="0" fontId="31" fillId="0" borderId="59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5" borderId="59" xfId="0" applyFont="1" applyFill="1" applyBorder="1" applyAlignment="1">
      <alignment vertical="center" wrapText="1"/>
    </xf>
    <xf numFmtId="0" fontId="31" fillId="4" borderId="59" xfId="0" applyFont="1" applyFill="1" applyBorder="1" applyAlignment="1">
      <alignment vertical="center" wrapText="1"/>
    </xf>
    <xf numFmtId="0" fontId="29" fillId="0" borderId="3" xfId="10" applyFont="1" applyFill="1" applyBorder="1" applyAlignment="1" applyProtection="1">
      <protection locked="0"/>
    </xf>
    <xf numFmtId="0" fontId="34" fillId="0" borderId="3" xfId="10" applyFont="1" applyBorder="1" applyAlignment="1" applyProtection="1">
      <alignment horizontal="right"/>
      <protection locked="0"/>
    </xf>
    <xf numFmtId="1" fontId="32" fillId="0" borderId="3" xfId="0" applyNumberFormat="1" applyFont="1" applyBorder="1"/>
    <xf numFmtId="165" fontId="32" fillId="0" borderId="3" xfId="0" applyNumberFormat="1" applyFont="1" applyBorder="1"/>
    <xf numFmtId="1" fontId="40" fillId="0" borderId="3" xfId="0" applyNumberFormat="1" applyFont="1" applyBorder="1" applyAlignment="1" applyProtection="1">
      <alignment horizontal="left"/>
      <protection locked="0"/>
    </xf>
    <xf numFmtId="1" fontId="40" fillId="0" borderId="3" xfId="0" applyNumberFormat="1" applyFont="1" applyBorder="1" applyAlignment="1" applyProtection="1">
      <alignment horizontal="right"/>
      <protection locked="0"/>
    </xf>
    <xf numFmtId="0" fontId="29" fillId="0" borderId="3" xfId="0" applyNumberFormat="1" applyFont="1" applyBorder="1"/>
    <xf numFmtId="165" fontId="33" fillId="0" borderId="3" xfId="0" applyNumberFormat="1" applyFont="1" applyBorder="1"/>
    <xf numFmtId="165" fontId="37" fillId="0" borderId="3" xfId="8" applyNumberFormat="1" applyFont="1" applyBorder="1"/>
    <xf numFmtId="0" fontId="31" fillId="0" borderId="56" xfId="0" applyFont="1" applyBorder="1" applyAlignment="1">
      <alignment vertical="center" wrapText="1"/>
    </xf>
    <xf numFmtId="165" fontId="28" fillId="4" borderId="3" xfId="7" applyNumberFormat="1" applyFont="1" applyFill="1" applyBorder="1"/>
    <xf numFmtId="0" fontId="28" fillId="0" borderId="52" xfId="7" applyFont="1" applyBorder="1"/>
    <xf numFmtId="0" fontId="60" fillId="0" borderId="0" xfId="7" applyFont="1"/>
    <xf numFmtId="14" fontId="61" fillId="0" borderId="0" xfId="0" applyNumberFormat="1" applyFont="1" applyBorder="1" applyAlignment="1"/>
    <xf numFmtId="0" fontId="62" fillId="0" borderId="0" xfId="0" applyFont="1"/>
    <xf numFmtId="0" fontId="63" fillId="0" borderId="0" xfId="0" applyFont="1"/>
    <xf numFmtId="0" fontId="63" fillId="4" borderId="0" xfId="0" applyFont="1" applyFill="1"/>
    <xf numFmtId="0" fontId="35" fillId="0" borderId="20" xfId="0" applyFont="1" applyBorder="1"/>
    <xf numFmtId="0" fontId="28" fillId="0" borderId="20" xfId="0" applyFont="1" applyBorder="1" applyAlignment="1">
      <alignment horizontal="left"/>
    </xf>
    <xf numFmtId="0" fontId="35" fillId="4" borderId="20" xfId="0" applyFont="1" applyFill="1" applyBorder="1"/>
    <xf numFmtId="0" fontId="35" fillId="0" borderId="19" xfId="0" applyFont="1" applyBorder="1"/>
    <xf numFmtId="0" fontId="35" fillId="0" borderId="0" xfId="0" applyFont="1" applyBorder="1"/>
    <xf numFmtId="165" fontId="29" fillId="5" borderId="28" xfId="10" applyNumberFormat="1" applyFont="1" applyFill="1" applyBorder="1" applyAlignment="1" applyProtection="1">
      <alignment horizontal="right"/>
      <protection locked="0"/>
    </xf>
    <xf numFmtId="165" fontId="29" fillId="5" borderId="13" xfId="15" applyNumberFormat="1" applyFont="1" applyFill="1" applyBorder="1" applyAlignment="1" applyProtection="1">
      <alignment horizontal="right"/>
      <protection locked="0"/>
    </xf>
    <xf numFmtId="165" fontId="29" fillId="5" borderId="18" xfId="15" applyNumberFormat="1" applyFont="1" applyFill="1" applyBorder="1" applyAlignment="1" applyProtection="1">
      <alignment horizontal="right"/>
      <protection locked="0"/>
    </xf>
    <xf numFmtId="0" fontId="64" fillId="0" borderId="0" xfId="7" applyFont="1"/>
    <xf numFmtId="165" fontId="29" fillId="5" borderId="31" xfId="0" applyNumberFormat="1" applyFont="1" applyFill="1" applyBorder="1" applyAlignment="1">
      <alignment horizontal="right"/>
    </xf>
    <xf numFmtId="165" fontId="29" fillId="5" borderId="4" xfId="0" applyNumberFormat="1" applyFont="1" applyFill="1" applyBorder="1" applyAlignment="1">
      <alignment horizontal="right"/>
    </xf>
    <xf numFmtId="165" fontId="29" fillId="5" borderId="4" xfId="0" applyNumberFormat="1" applyFont="1" applyFill="1" applyBorder="1"/>
    <xf numFmtId="165" fontId="29" fillId="5" borderId="11" xfId="0" applyNumberFormat="1" applyFont="1" applyFill="1" applyBorder="1" applyAlignment="1">
      <alignment horizontal="right"/>
    </xf>
    <xf numFmtId="165" fontId="47" fillId="0" borderId="0" xfId="0" applyNumberFormat="1" applyFont="1"/>
    <xf numFmtId="165" fontId="30" fillId="4" borderId="3" xfId="16" applyNumberFormat="1" applyFont="1" applyFill="1" applyBorder="1" applyAlignment="1">
      <alignment horizontal="right"/>
    </xf>
    <xf numFmtId="165" fontId="30" fillId="4" borderId="3" xfId="0" applyNumberFormat="1" applyFont="1" applyFill="1" applyBorder="1" applyAlignment="1"/>
    <xf numFmtId="165" fontId="28" fillId="0" borderId="61" xfId="0" applyNumberFormat="1" applyFont="1" applyBorder="1" applyAlignment="1">
      <alignment horizontal="center"/>
    </xf>
    <xf numFmtId="165" fontId="30" fillId="4" borderId="5" xfId="16" applyNumberFormat="1" applyFont="1" applyFill="1" applyBorder="1" applyAlignment="1">
      <alignment horizontal="right"/>
    </xf>
    <xf numFmtId="165" fontId="30" fillId="4" borderId="5" xfId="0" applyNumberFormat="1" applyFont="1" applyFill="1" applyBorder="1" applyAlignment="1">
      <alignment horizontal="right"/>
    </xf>
    <xf numFmtId="165" fontId="30" fillId="4" borderId="58" xfId="0" applyNumberFormat="1" applyFont="1" applyFill="1" applyBorder="1" applyAlignment="1">
      <alignment horizontal="right"/>
    </xf>
    <xf numFmtId="165" fontId="30" fillId="4" borderId="12" xfId="0" applyNumberFormat="1" applyFont="1" applyFill="1" applyBorder="1" applyAlignment="1">
      <alignment horizontal="right"/>
    </xf>
    <xf numFmtId="165" fontId="30" fillId="4" borderId="10" xfId="0" applyNumberFormat="1" applyFont="1" applyFill="1" applyBorder="1" applyAlignment="1">
      <alignment horizontal="center"/>
    </xf>
    <xf numFmtId="165" fontId="28" fillId="0" borderId="16" xfId="7" applyNumberFormat="1" applyFont="1" applyBorder="1" applyAlignment="1">
      <alignment horizontal="center"/>
    </xf>
    <xf numFmtId="0" fontId="28" fillId="0" borderId="16" xfId="7" applyFont="1" applyBorder="1" applyAlignment="1">
      <alignment horizontal="center"/>
    </xf>
    <xf numFmtId="165" fontId="28" fillId="0" borderId="38" xfId="7" applyNumberFormat="1" applyFont="1" applyBorder="1" applyAlignment="1">
      <alignment horizontal="center"/>
    </xf>
    <xf numFmtId="0" fontId="65" fillId="0" borderId="0" xfId="7" applyFont="1" applyAlignment="1">
      <alignment horizontal="center"/>
    </xf>
    <xf numFmtId="0" fontId="64" fillId="0" borderId="0" xfId="7" applyFont="1" applyAlignment="1">
      <alignment horizontal="center"/>
    </xf>
    <xf numFmtId="165" fontId="28" fillId="0" borderId="12" xfId="12" applyNumberFormat="1" applyFont="1" applyBorder="1" applyAlignment="1">
      <alignment horizontal="center"/>
    </xf>
    <xf numFmtId="165" fontId="28" fillId="0" borderId="15" xfId="7" applyNumberFormat="1" applyFont="1" applyBorder="1" applyAlignment="1">
      <alignment horizontal="center"/>
    </xf>
    <xf numFmtId="165" fontId="28" fillId="0" borderId="3" xfId="12" applyNumberFormat="1" applyFont="1" applyBorder="1" applyAlignment="1">
      <alignment horizontal="center"/>
    </xf>
    <xf numFmtId="165" fontId="28" fillId="0" borderId="5" xfId="12" applyNumberFormat="1" applyFont="1" applyBorder="1" applyAlignment="1">
      <alignment horizontal="center"/>
    </xf>
    <xf numFmtId="1" fontId="28" fillId="0" borderId="3" xfId="1" applyNumberFormat="1" applyFont="1" applyFill="1" applyBorder="1"/>
    <xf numFmtId="0" fontId="35" fillId="5" borderId="2" xfId="0" applyFont="1" applyFill="1" applyBorder="1"/>
    <xf numFmtId="1" fontId="35" fillId="0" borderId="3" xfId="0" applyNumberFormat="1" applyFont="1" applyBorder="1"/>
    <xf numFmtId="1" fontId="35" fillId="0" borderId="3" xfId="0" applyNumberFormat="1" applyFont="1" applyBorder="1" applyAlignment="1">
      <alignment horizontal="center"/>
    </xf>
    <xf numFmtId="0" fontId="28" fillId="5" borderId="3" xfId="0" applyFont="1" applyFill="1" applyBorder="1"/>
    <xf numFmtId="0" fontId="28" fillId="0" borderId="3" xfId="0" applyFont="1" applyBorder="1" applyAlignment="1">
      <alignment horizontal="right"/>
    </xf>
    <xf numFmtId="165" fontId="29" fillId="0" borderId="30" xfId="0" applyNumberFormat="1" applyFont="1" applyBorder="1"/>
    <xf numFmtId="0" fontId="0" fillId="0" borderId="0" xfId="7" applyFont="1"/>
    <xf numFmtId="165" fontId="30" fillId="4" borderId="3" xfId="0" applyNumberFormat="1" applyFont="1" applyFill="1" applyBorder="1"/>
    <xf numFmtId="165" fontId="30" fillId="4" borderId="3" xfId="14" applyNumberFormat="1" applyFont="1" applyFill="1" applyBorder="1"/>
    <xf numFmtId="165" fontId="30" fillId="0" borderId="10" xfId="0" applyNumberFormat="1" applyFont="1" applyBorder="1" applyAlignment="1">
      <alignment horizontal="center"/>
    </xf>
    <xf numFmtId="0" fontId="35" fillId="0" borderId="35" xfId="0" applyFont="1" applyBorder="1"/>
    <xf numFmtId="165" fontId="29" fillId="0" borderId="13" xfId="6" applyNumberFormat="1" applyFont="1" applyFill="1" applyBorder="1" applyAlignment="1">
      <alignment horizontal="right"/>
    </xf>
    <xf numFmtId="165" fontId="12" fillId="0" borderId="0" xfId="0" applyNumberFormat="1" applyFont="1" applyFill="1" applyBorder="1" applyAlignment="1">
      <alignment horizontal="right"/>
    </xf>
    <xf numFmtId="165" fontId="10" fillId="0" borderId="0" xfId="0" applyNumberFormat="1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35" fillId="4" borderId="14" xfId="0" applyFont="1" applyFill="1" applyBorder="1" applyAlignment="1">
      <alignment wrapText="1"/>
    </xf>
    <xf numFmtId="1" fontId="29" fillId="5" borderId="3" xfId="14" applyNumberFormat="1" applyFont="1" applyFill="1" applyBorder="1"/>
    <xf numFmtId="165" fontId="29" fillId="5" borderId="3" xfId="0" applyNumberFormat="1" applyFont="1" applyFill="1" applyBorder="1"/>
    <xf numFmtId="1" fontId="29" fillId="5" borderId="3" xfId="0" applyNumberFormat="1" applyFont="1" applyFill="1" applyBorder="1"/>
    <xf numFmtId="1" fontId="29" fillId="5" borderId="3" xfId="13" applyNumberFormat="1" applyFont="1" applyFill="1" applyBorder="1"/>
    <xf numFmtId="165" fontId="37" fillId="4" borderId="3" xfId="8" applyNumberFormat="1" applyFont="1" applyFill="1" applyBorder="1"/>
    <xf numFmtId="0" fontId="35" fillId="7" borderId="7" xfId="8" applyFont="1" applyFill="1" applyBorder="1"/>
    <xf numFmtId="165" fontId="35" fillId="7" borderId="32" xfId="7" applyNumberFormat="1" applyFont="1" applyFill="1" applyBorder="1" applyAlignment="1">
      <alignment horizontal="center"/>
    </xf>
    <xf numFmtId="1" fontId="35" fillId="7" borderId="35" xfId="7" applyNumberFormat="1" applyFont="1" applyFill="1" applyBorder="1" applyAlignment="1">
      <alignment horizontal="center"/>
    </xf>
    <xf numFmtId="165" fontId="35" fillId="7" borderId="35" xfId="7" applyNumberFormat="1" applyFont="1" applyFill="1" applyBorder="1" applyAlignment="1">
      <alignment horizontal="center"/>
    </xf>
    <xf numFmtId="0" fontId="35" fillId="7" borderId="35" xfId="0" applyFont="1" applyFill="1" applyBorder="1" applyAlignment="1">
      <alignment horizontal="center"/>
    </xf>
    <xf numFmtId="0" fontId="35" fillId="7" borderId="34" xfId="0" applyFont="1" applyFill="1" applyBorder="1" applyAlignment="1">
      <alignment horizontal="center"/>
    </xf>
    <xf numFmtId="165" fontId="35" fillId="7" borderId="34" xfId="0" applyNumberFormat="1" applyFont="1" applyFill="1" applyBorder="1" applyAlignment="1">
      <alignment horizontal="center"/>
    </xf>
    <xf numFmtId="165" fontId="35" fillId="7" borderId="32" xfId="0" applyNumberFormat="1" applyFont="1" applyFill="1" applyBorder="1" applyAlignment="1">
      <alignment horizontal="center"/>
    </xf>
    <xf numFmtId="0" fontId="28" fillId="7" borderId="9" xfId="0" applyFont="1" applyFill="1" applyBorder="1"/>
    <xf numFmtId="165" fontId="35" fillId="7" borderId="35" xfId="0" applyNumberFormat="1" applyFont="1" applyFill="1" applyBorder="1" applyAlignment="1">
      <alignment horizontal="center"/>
    </xf>
    <xf numFmtId="0" fontId="30" fillId="0" borderId="48" xfId="0" applyFont="1" applyBorder="1" applyAlignment="1">
      <alignment horizontal="center" vertical="center" wrapText="1"/>
    </xf>
    <xf numFmtId="0" fontId="35" fillId="7" borderId="8" xfId="0" applyFont="1" applyFill="1" applyBorder="1" applyAlignment="1">
      <alignment horizontal="center"/>
    </xf>
    <xf numFmtId="0" fontId="41" fillId="0" borderId="4" xfId="0" applyFont="1" applyBorder="1" applyAlignment="1">
      <alignment horizontal="left"/>
    </xf>
    <xf numFmtId="0" fontId="29" fillId="6" borderId="3" xfId="7" applyFont="1" applyFill="1" applyBorder="1" applyAlignment="1">
      <alignment horizontal="center"/>
    </xf>
    <xf numFmtId="0" fontId="30" fillId="6" borderId="12" xfId="0" applyFont="1" applyFill="1" applyBorder="1"/>
    <xf numFmtId="0" fontId="30" fillId="6" borderId="4" xfId="0" applyFont="1" applyFill="1" applyBorder="1"/>
    <xf numFmtId="0" fontId="30" fillId="6" borderId="3" xfId="0" applyFont="1" applyFill="1" applyBorder="1"/>
    <xf numFmtId="0" fontId="30" fillId="6" borderId="28" xfId="0" applyFont="1" applyFill="1" applyBorder="1"/>
    <xf numFmtId="0" fontId="30" fillId="6" borderId="44" xfId="0" applyFont="1" applyFill="1" applyBorder="1" applyAlignment="1">
      <alignment horizontal="center" wrapText="1"/>
    </xf>
    <xf numFmtId="0" fontId="30" fillId="6" borderId="18" xfId="0" applyFont="1" applyFill="1" applyBorder="1" applyAlignment="1">
      <alignment horizontal="center" wrapText="1"/>
    </xf>
    <xf numFmtId="0" fontId="30" fillId="6" borderId="10" xfId="0" applyFont="1" applyFill="1" applyBorder="1"/>
    <xf numFmtId="0" fontId="30" fillId="6" borderId="18" xfId="0" applyFont="1" applyFill="1" applyBorder="1"/>
    <xf numFmtId="0" fontId="28" fillId="0" borderId="0" xfId="0" applyFont="1" applyBorder="1" applyAlignment="1">
      <alignment horizontal="center"/>
    </xf>
    <xf numFmtId="165" fontId="35" fillId="0" borderId="10" xfId="0" applyNumberFormat="1" applyFont="1" applyBorder="1" applyAlignment="1">
      <alignment horizontal="center"/>
    </xf>
    <xf numFmtId="0" fontId="30" fillId="10" borderId="27" xfId="0" applyFont="1" applyFill="1" applyBorder="1" applyAlignment="1">
      <alignment vertical="center"/>
    </xf>
    <xf numFmtId="17" fontId="30" fillId="10" borderId="40" xfId="0" applyNumberFormat="1" applyFont="1" applyFill="1" applyBorder="1" applyAlignment="1">
      <alignment vertical="center"/>
    </xf>
    <xf numFmtId="17" fontId="8" fillId="11" borderId="58" xfId="0" applyNumberFormat="1" applyFont="1" applyFill="1" applyBorder="1"/>
    <xf numFmtId="0" fontId="8" fillId="11" borderId="58" xfId="0" applyFont="1" applyFill="1" applyBorder="1"/>
    <xf numFmtId="0" fontId="12" fillId="11" borderId="58" xfId="0" applyFont="1" applyFill="1" applyBorder="1"/>
    <xf numFmtId="0" fontId="4" fillId="11" borderId="3" xfId="0" applyFont="1" applyFill="1" applyBorder="1"/>
    <xf numFmtId="0" fontId="8" fillId="11" borderId="3" xfId="0" applyFont="1" applyFill="1" applyBorder="1"/>
    <xf numFmtId="165" fontId="30" fillId="4" borderId="6" xfId="0" applyNumberFormat="1" applyFont="1" applyFill="1" applyBorder="1" applyAlignment="1">
      <alignment horizontal="right"/>
    </xf>
    <xf numFmtId="1" fontId="28" fillId="4" borderId="3" xfId="0" applyNumberFormat="1" applyFont="1" applyFill="1" applyBorder="1" applyAlignment="1">
      <alignment horizontal="center"/>
    </xf>
    <xf numFmtId="165" fontId="29" fillId="0" borderId="28" xfId="6" applyNumberFormat="1" applyFont="1" applyFill="1" applyBorder="1" applyAlignment="1">
      <alignment horizontal="right"/>
    </xf>
    <xf numFmtId="165" fontId="29" fillId="0" borderId="37" xfId="6" applyNumberFormat="1" applyFont="1" applyFill="1" applyBorder="1" applyAlignment="1">
      <alignment horizontal="right"/>
    </xf>
    <xf numFmtId="1" fontId="31" fillId="4" borderId="0" xfId="0" applyNumberFormat="1" applyFont="1" applyFill="1"/>
    <xf numFmtId="0" fontId="31" fillId="4" borderId="0" xfId="0" applyFont="1" applyFill="1"/>
    <xf numFmtId="165" fontId="35" fillId="0" borderId="24" xfId="0" applyNumberFormat="1" applyFont="1" applyBorder="1" applyAlignment="1">
      <alignment horizontal="center"/>
    </xf>
    <xf numFmtId="165" fontId="35" fillId="0" borderId="54" xfId="0" applyNumberFormat="1" applyFont="1" applyBorder="1" applyAlignment="1">
      <alignment horizontal="center"/>
    </xf>
    <xf numFmtId="1" fontId="35" fillId="0" borderId="24" xfId="0" applyNumberFormat="1" applyFont="1" applyBorder="1" applyAlignment="1">
      <alignment horizontal="center"/>
    </xf>
    <xf numFmtId="1" fontId="35" fillId="0" borderId="54" xfId="0" applyNumberFormat="1" applyFont="1" applyBorder="1" applyAlignment="1">
      <alignment horizontal="center"/>
    </xf>
    <xf numFmtId="165" fontId="28" fillId="0" borderId="24" xfId="0" applyNumberFormat="1" applyFont="1" applyBorder="1" applyAlignment="1">
      <alignment horizontal="center"/>
    </xf>
    <xf numFmtId="165" fontId="28" fillId="0" borderId="54" xfId="0" applyNumberFormat="1" applyFont="1" applyBorder="1" applyAlignment="1">
      <alignment horizontal="center"/>
    </xf>
    <xf numFmtId="0" fontId="35" fillId="5" borderId="3" xfId="7" applyFont="1" applyFill="1" applyBorder="1" applyAlignment="1">
      <alignment horizontal="center"/>
    </xf>
    <xf numFmtId="165" fontId="28" fillId="5" borderId="3" xfId="7" applyNumberFormat="1" applyFont="1" applyFill="1" applyBorder="1" applyAlignment="1">
      <alignment horizontal="center"/>
    </xf>
    <xf numFmtId="0" fontId="29" fillId="5" borderId="3" xfId="7" applyFont="1" applyFill="1" applyBorder="1" applyAlignment="1">
      <alignment horizontal="center"/>
    </xf>
    <xf numFmtId="0" fontId="28" fillId="5" borderId="3" xfId="7" applyFont="1" applyFill="1" applyBorder="1" applyAlignment="1">
      <alignment horizontal="center"/>
    </xf>
    <xf numFmtId="165" fontId="28" fillId="9" borderId="3" xfId="0" applyNumberFormat="1" applyFont="1" applyFill="1" applyBorder="1" applyAlignment="1">
      <alignment horizontal="right"/>
    </xf>
    <xf numFmtId="1" fontId="29" fillId="12" borderId="3" xfId="14" applyNumberFormat="1" applyFont="1" applyFill="1" applyBorder="1"/>
    <xf numFmtId="1" fontId="29" fillId="12" borderId="3" xfId="0" applyNumberFormat="1" applyFont="1" applyFill="1" applyBorder="1"/>
    <xf numFmtId="165" fontId="30" fillId="12" borderId="3" xfId="0" applyNumberFormat="1" applyFont="1" applyFill="1" applyBorder="1" applyAlignment="1">
      <alignment horizontal="right"/>
    </xf>
    <xf numFmtId="165" fontId="30" fillId="12" borderId="3" xfId="16" applyNumberFormat="1" applyFont="1" applyFill="1" applyBorder="1" applyAlignment="1">
      <alignment horizontal="right"/>
    </xf>
    <xf numFmtId="1" fontId="29" fillId="12" borderId="3" xfId="13" applyNumberFormat="1" applyFont="1" applyFill="1" applyBorder="1"/>
    <xf numFmtId="165" fontId="29" fillId="12" borderId="3" xfId="0" applyNumberFormat="1" applyFont="1" applyFill="1" applyBorder="1" applyAlignment="1">
      <alignment horizontal="right"/>
    </xf>
    <xf numFmtId="1" fontId="29" fillId="12" borderId="3" xfId="0" applyNumberFormat="1" applyFont="1" applyFill="1" applyBorder="1" applyAlignment="1">
      <alignment horizontal="right"/>
    </xf>
    <xf numFmtId="165" fontId="30" fillId="12" borderId="3" xfId="0" applyNumberFormat="1" applyFont="1" applyFill="1" applyBorder="1" applyAlignment="1"/>
    <xf numFmtId="165" fontId="31" fillId="0" borderId="58" xfId="0" applyNumberFormat="1" applyFont="1" applyFill="1" applyBorder="1"/>
    <xf numFmtId="165" fontId="28" fillId="11" borderId="12" xfId="0" applyNumberFormat="1" applyFont="1" applyFill="1" applyBorder="1" applyAlignment="1">
      <alignment horizontal="right"/>
    </xf>
    <xf numFmtId="1" fontId="28" fillId="11" borderId="12" xfId="0" applyNumberFormat="1" applyFont="1" applyFill="1" applyBorder="1" applyAlignment="1">
      <alignment horizontal="right"/>
    </xf>
    <xf numFmtId="165" fontId="28" fillId="11" borderId="3" xfId="0" applyNumberFormat="1" applyFont="1" applyFill="1" applyBorder="1" applyAlignment="1">
      <alignment horizontal="right"/>
    </xf>
    <xf numFmtId="1" fontId="28" fillId="11" borderId="3" xfId="0" applyNumberFormat="1" applyFont="1" applyFill="1" applyBorder="1" applyAlignment="1">
      <alignment horizontal="right"/>
    </xf>
    <xf numFmtId="1" fontId="35" fillId="4" borderId="6" xfId="8" applyNumberFormat="1" applyFont="1" applyFill="1" applyBorder="1"/>
    <xf numFmtId="1" fontId="35" fillId="4" borderId="3" xfId="8" applyNumberFormat="1" applyFont="1" applyFill="1" applyBorder="1"/>
    <xf numFmtId="165" fontId="28" fillId="0" borderId="22" xfId="0" applyNumberFormat="1" applyFont="1" applyBorder="1" applyAlignment="1">
      <alignment horizontal="center"/>
    </xf>
    <xf numFmtId="165" fontId="35" fillId="4" borderId="28" xfId="6" applyNumberFormat="1" applyFont="1" applyFill="1" applyBorder="1" applyAlignment="1">
      <alignment horizontal="right"/>
    </xf>
    <xf numFmtId="165" fontId="35" fillId="4" borderId="13" xfId="6" applyNumberFormat="1" applyFont="1" applyFill="1" applyBorder="1" applyAlignment="1">
      <alignment horizontal="right"/>
    </xf>
    <xf numFmtId="165" fontId="35" fillId="4" borderId="37" xfId="6" applyNumberFormat="1" applyFont="1" applyFill="1" applyBorder="1" applyAlignment="1">
      <alignment horizontal="right"/>
    </xf>
    <xf numFmtId="165" fontId="28" fillId="0" borderId="4" xfId="0" applyNumberFormat="1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65" fontId="35" fillId="0" borderId="31" xfId="0" applyNumberFormat="1" applyFont="1" applyBorder="1" applyAlignment="1">
      <alignment horizontal="right"/>
    </xf>
    <xf numFmtId="165" fontId="28" fillId="0" borderId="4" xfId="0" applyNumberFormat="1" applyFont="1" applyBorder="1" applyAlignment="1">
      <alignment horizontal="right"/>
    </xf>
    <xf numFmtId="165" fontId="35" fillId="0" borderId="4" xfId="0" applyNumberFormat="1" applyFont="1" applyBorder="1" applyAlignment="1">
      <alignment horizontal="right"/>
    </xf>
    <xf numFmtId="165" fontId="32" fillId="0" borderId="35" xfId="0" applyNumberFormat="1" applyFont="1" applyFill="1" applyBorder="1"/>
    <xf numFmtId="165" fontId="0" fillId="0" borderId="3" xfId="0" applyNumberFormat="1" applyFont="1" applyBorder="1"/>
    <xf numFmtId="0" fontId="35" fillId="7" borderId="65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0" fontId="35" fillId="7" borderId="13" xfId="0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/>
    </xf>
    <xf numFmtId="0" fontId="35" fillId="7" borderId="13" xfId="0" quotePrefix="1" applyFont="1" applyFill="1" applyBorder="1" applyAlignment="1">
      <alignment horizontal="center"/>
    </xf>
    <xf numFmtId="3" fontId="35" fillId="7" borderId="3" xfId="0" applyNumberFormat="1" applyFont="1" applyFill="1" applyBorder="1" applyAlignment="1">
      <alignment horizontal="center"/>
    </xf>
    <xf numFmtId="0" fontId="35" fillId="7" borderId="37" xfId="0" applyFont="1" applyFill="1" applyBorder="1" applyAlignment="1">
      <alignment horizontal="center"/>
    </xf>
    <xf numFmtId="0" fontId="35" fillId="7" borderId="5" xfId="0" applyFont="1" applyFill="1" applyBorder="1" applyAlignment="1">
      <alignment horizontal="center"/>
    </xf>
    <xf numFmtId="0" fontId="35" fillId="7" borderId="3" xfId="0" applyFont="1" applyFill="1" applyBorder="1" applyAlignment="1">
      <alignment horizontal="center" vertical="center"/>
    </xf>
    <xf numFmtId="0" fontId="35" fillId="4" borderId="25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/>
    </xf>
    <xf numFmtId="0" fontId="32" fillId="4" borderId="14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 wrapText="1"/>
    </xf>
    <xf numFmtId="0" fontId="35" fillId="4" borderId="48" xfId="0" applyFont="1" applyFill="1" applyBorder="1" applyAlignment="1">
      <alignment wrapText="1"/>
    </xf>
    <xf numFmtId="0" fontId="67" fillId="0" borderId="0" xfId="0" applyFont="1" applyBorder="1" applyAlignment="1">
      <alignment horizontal="center"/>
    </xf>
    <xf numFmtId="0" fontId="67" fillId="0" borderId="0" xfId="0" applyFont="1" applyAlignment="1">
      <alignment horizontal="center"/>
    </xf>
    <xf numFmtId="1" fontId="67" fillId="0" borderId="0" xfId="0" applyNumberFormat="1" applyFont="1" applyBorder="1" applyAlignment="1">
      <alignment horizontal="center"/>
    </xf>
    <xf numFmtId="165" fontId="37" fillId="4" borderId="35" xfId="0" applyNumberFormat="1" applyFont="1" applyFill="1" applyBorder="1"/>
    <xf numFmtId="165" fontId="35" fillId="7" borderId="13" xfId="0" applyNumberFormat="1" applyFont="1" applyFill="1" applyBorder="1" applyAlignment="1">
      <alignment horizontal="center"/>
    </xf>
    <xf numFmtId="0" fontId="30" fillId="4" borderId="3" xfId="0" applyFont="1" applyFill="1" applyBorder="1" applyAlignment="1">
      <alignment horizontal="right"/>
    </xf>
    <xf numFmtId="0" fontId="28" fillId="4" borderId="0" xfId="0" applyFont="1" applyFill="1"/>
    <xf numFmtId="165" fontId="28" fillId="4" borderId="0" xfId="0" applyNumberFormat="1" applyFont="1" applyFill="1"/>
    <xf numFmtId="165" fontId="28" fillId="11" borderId="61" xfId="0" applyNumberFormat="1" applyFont="1" applyFill="1" applyBorder="1" applyAlignment="1">
      <alignment horizontal="center"/>
    </xf>
    <xf numFmtId="165" fontId="28" fillId="11" borderId="24" xfId="0" applyNumberFormat="1" applyFont="1" applyFill="1" applyBorder="1" applyAlignment="1">
      <alignment horizontal="center"/>
    </xf>
    <xf numFmtId="165" fontId="28" fillId="11" borderId="54" xfId="0" applyNumberFormat="1" applyFont="1" applyFill="1" applyBorder="1" applyAlignment="1">
      <alignment horizontal="center"/>
    </xf>
    <xf numFmtId="165" fontId="28" fillId="11" borderId="1" xfId="0" applyNumberFormat="1" applyFont="1" applyFill="1" applyBorder="1" applyAlignment="1">
      <alignment horizontal="center"/>
    </xf>
    <xf numFmtId="165" fontId="28" fillId="11" borderId="8" xfId="0" applyNumberFormat="1" applyFont="1" applyFill="1" applyBorder="1" applyAlignment="1">
      <alignment horizontal="center"/>
    </xf>
    <xf numFmtId="165" fontId="28" fillId="11" borderId="2" xfId="0" applyNumberFormat="1" applyFont="1" applyFill="1" applyBorder="1" applyAlignment="1">
      <alignment horizontal="center"/>
    </xf>
    <xf numFmtId="1" fontId="28" fillId="11" borderId="8" xfId="0" applyNumberFormat="1" applyFont="1" applyFill="1" applyBorder="1" applyAlignment="1">
      <alignment horizontal="center"/>
    </xf>
    <xf numFmtId="165" fontId="35" fillId="0" borderId="1" xfId="0" applyNumberFormat="1" applyFont="1" applyBorder="1" applyAlignment="1">
      <alignment horizontal="right"/>
    </xf>
    <xf numFmtId="165" fontId="28" fillId="0" borderId="61" xfId="0" applyNumberFormat="1" applyFont="1" applyBorder="1" applyAlignment="1">
      <alignment horizontal="right"/>
    </xf>
    <xf numFmtId="165" fontId="28" fillId="0" borderId="24" xfId="0" applyNumberFormat="1" applyFont="1" applyBorder="1" applyAlignment="1">
      <alignment horizontal="right"/>
    </xf>
    <xf numFmtId="165" fontId="35" fillId="0" borderId="8" xfId="0" applyNumberFormat="1" applyFont="1" applyBorder="1" applyAlignment="1">
      <alignment horizontal="left"/>
    </xf>
    <xf numFmtId="165" fontId="28" fillId="0" borderId="54" xfId="0" applyNumberFormat="1" applyFont="1" applyBorder="1" applyAlignment="1">
      <alignment horizontal="left"/>
    </xf>
    <xf numFmtId="165" fontId="35" fillId="0" borderId="23" xfId="0" applyNumberFormat="1" applyFont="1" applyBorder="1" applyAlignment="1">
      <alignment horizontal="right"/>
    </xf>
    <xf numFmtId="165" fontId="28" fillId="0" borderId="54" xfId="0" applyNumberFormat="1" applyFont="1" applyBorder="1" applyAlignment="1">
      <alignment horizontal="right"/>
    </xf>
    <xf numFmtId="165" fontId="28" fillId="0" borderId="1" xfId="0" applyNumberFormat="1" applyFont="1" applyBorder="1" applyAlignment="1">
      <alignment horizontal="right"/>
    </xf>
    <xf numFmtId="165" fontId="28" fillId="0" borderId="22" xfId="0" applyNumberFormat="1" applyFont="1" applyBorder="1" applyAlignment="1">
      <alignment horizontal="left"/>
    </xf>
    <xf numFmtId="1" fontId="35" fillId="4" borderId="23" xfId="0" applyNumberFormat="1" applyFont="1" applyFill="1" applyBorder="1" applyAlignment="1">
      <alignment horizontal="left"/>
    </xf>
    <xf numFmtId="0" fontId="30" fillId="0" borderId="10" xfId="0" applyFont="1" applyBorder="1" applyAlignment="1">
      <alignment horizontal="center"/>
    </xf>
    <xf numFmtId="0" fontId="2" fillId="0" borderId="0" xfId="7" applyFont="1"/>
    <xf numFmtId="0" fontId="2" fillId="2" borderId="0" xfId="7" applyFont="1" applyFill="1"/>
    <xf numFmtId="0" fontId="2" fillId="13" borderId="0" xfId="7" applyFill="1"/>
    <xf numFmtId="165" fontId="30" fillId="11" borderId="3" xfId="0" applyNumberFormat="1" applyFont="1" applyFill="1" applyBorder="1" applyAlignment="1">
      <alignment horizontal="center"/>
    </xf>
    <xf numFmtId="2" fontId="30" fillId="11" borderId="3" xfId="0" applyNumberFormat="1" applyFont="1" applyFill="1" applyBorder="1" applyAlignment="1">
      <alignment horizontal="center"/>
    </xf>
    <xf numFmtId="165" fontId="30" fillId="5" borderId="3" xfId="0" applyNumberFormat="1" applyFont="1" applyFill="1" applyBorder="1" applyAlignment="1">
      <alignment horizontal="right"/>
    </xf>
    <xf numFmtId="0" fontId="30" fillId="5" borderId="3" xfId="0" applyFont="1" applyFill="1" applyBorder="1" applyAlignment="1">
      <alignment horizontal="right"/>
    </xf>
    <xf numFmtId="0" fontId="68" fillId="0" borderId="0" xfId="7" applyFont="1" applyAlignment="1">
      <alignment horizontal="center"/>
    </xf>
    <xf numFmtId="0" fontId="69" fillId="0" borderId="0" xfId="7" applyFont="1" applyAlignment="1">
      <alignment horizontal="center"/>
    </xf>
    <xf numFmtId="0" fontId="69" fillId="0" borderId="0" xfId="7" applyFont="1"/>
    <xf numFmtId="165" fontId="28" fillId="13" borderId="3" xfId="7" applyNumberFormat="1" applyFont="1" applyFill="1" applyBorder="1" applyAlignment="1">
      <alignment horizontal="center"/>
    </xf>
    <xf numFmtId="165" fontId="35" fillId="0" borderId="1" xfId="0" applyNumberFormat="1" applyFont="1" applyBorder="1" applyAlignment="1">
      <alignment horizontal="center"/>
    </xf>
    <xf numFmtId="1" fontId="35" fillId="0" borderId="1" xfId="0" applyNumberFormat="1" applyFont="1" applyBorder="1" applyAlignment="1">
      <alignment horizontal="center"/>
    </xf>
    <xf numFmtId="1" fontId="35" fillId="0" borderId="8" xfId="0" applyNumberFormat="1" applyFont="1" applyBorder="1" applyAlignment="1">
      <alignment horizontal="center"/>
    </xf>
    <xf numFmtId="1" fontId="35" fillId="0" borderId="23" xfId="0" applyNumberFormat="1" applyFont="1" applyBorder="1" applyAlignment="1">
      <alignment horizontal="center"/>
    </xf>
    <xf numFmtId="1" fontId="35" fillId="0" borderId="2" xfId="0" applyNumberFormat="1" applyFont="1" applyBorder="1" applyAlignment="1">
      <alignment horizontal="center"/>
    </xf>
    <xf numFmtId="165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165" fontId="29" fillId="0" borderId="0" xfId="18" applyNumberFormat="1" applyFont="1" applyBorder="1" applyAlignment="1">
      <alignment horizontal="center"/>
    </xf>
    <xf numFmtId="165" fontId="30" fillId="5" borderId="3" xfId="16" applyNumberFormat="1" applyFont="1" applyFill="1" applyBorder="1" applyAlignment="1">
      <alignment horizontal="right"/>
    </xf>
    <xf numFmtId="0" fontId="3" fillId="4" borderId="0" xfId="8" applyFont="1" applyFill="1"/>
    <xf numFmtId="0" fontId="28" fillId="4" borderId="56" xfId="8" applyFont="1" applyFill="1" applyBorder="1"/>
    <xf numFmtId="0" fontId="31" fillId="4" borderId="1" xfId="8" applyFont="1" applyFill="1" applyBorder="1" applyAlignment="1">
      <alignment horizontal="center"/>
    </xf>
    <xf numFmtId="0" fontId="28" fillId="4" borderId="55" xfId="8" applyFont="1" applyFill="1" applyBorder="1"/>
    <xf numFmtId="0" fontId="31" fillId="4" borderId="2" xfId="8" applyFont="1" applyFill="1" applyBorder="1" applyAlignment="1">
      <alignment horizontal="center"/>
    </xf>
    <xf numFmtId="0" fontId="31" fillId="4" borderId="24" xfId="8" applyFont="1" applyFill="1" applyBorder="1" applyAlignment="1">
      <alignment horizontal="left"/>
    </xf>
    <xf numFmtId="0" fontId="31" fillId="4" borderId="8" xfId="8" applyFont="1" applyFill="1" applyBorder="1" applyAlignment="1">
      <alignment horizontal="center"/>
    </xf>
    <xf numFmtId="0" fontId="31" fillId="4" borderId="9" xfId="8" applyFont="1" applyFill="1" applyBorder="1" applyAlignment="1">
      <alignment horizontal="center"/>
    </xf>
    <xf numFmtId="0" fontId="34" fillId="4" borderId="8" xfId="8" applyFont="1" applyFill="1" applyBorder="1" applyAlignment="1">
      <alignment horizontal="center" wrapText="1"/>
    </xf>
    <xf numFmtId="0" fontId="37" fillId="4" borderId="8" xfId="8" applyFont="1" applyFill="1" applyBorder="1" applyAlignment="1">
      <alignment horizontal="center"/>
    </xf>
    <xf numFmtId="0" fontId="32" fillId="4" borderId="8" xfId="8" applyFont="1" applyFill="1" applyBorder="1"/>
    <xf numFmtId="0" fontId="32" fillId="4" borderId="9" xfId="8" applyFont="1" applyFill="1" applyBorder="1"/>
    <xf numFmtId="0" fontId="32" fillId="4" borderId="7" xfId="8" applyFont="1" applyFill="1" applyBorder="1"/>
    <xf numFmtId="0" fontId="28" fillId="4" borderId="25" xfId="0" applyFont="1" applyFill="1" applyBorder="1"/>
    <xf numFmtId="0" fontId="28" fillId="4" borderId="52" xfId="0" applyFont="1" applyFill="1" applyBorder="1" applyAlignment="1">
      <alignment vertical="justify"/>
    </xf>
    <xf numFmtId="1" fontId="28" fillId="4" borderId="42" xfId="16" applyNumberFormat="1" applyFont="1" applyFill="1" applyBorder="1" applyAlignment="1">
      <alignment horizontal="center"/>
    </xf>
    <xf numFmtId="0" fontId="15" fillId="4" borderId="0" xfId="8" applyFont="1" applyFill="1"/>
    <xf numFmtId="165" fontId="35" fillId="4" borderId="69" xfId="0" applyNumberFormat="1" applyFont="1" applyFill="1" applyBorder="1" applyAlignment="1">
      <alignment horizontal="center"/>
    </xf>
    <xf numFmtId="165" fontId="31" fillId="4" borderId="66" xfId="11" applyNumberFormat="1" applyFont="1" applyFill="1" applyBorder="1" applyAlignment="1">
      <alignment horizontal="center"/>
    </xf>
    <xf numFmtId="165" fontId="31" fillId="4" borderId="3" xfId="0" applyNumberFormat="1" applyFont="1" applyFill="1" applyBorder="1" applyAlignment="1">
      <alignment horizontal="center"/>
    </xf>
    <xf numFmtId="0" fontId="31" fillId="4" borderId="6" xfId="0" applyFont="1" applyFill="1" applyBorder="1" applyAlignment="1">
      <alignment horizontal="center"/>
    </xf>
    <xf numFmtId="165" fontId="33" fillId="4" borderId="60" xfId="8" applyNumberFormat="1" applyFont="1" applyFill="1" applyBorder="1" applyAlignment="1">
      <alignment horizontal="center"/>
    </xf>
    <xf numFmtId="0" fontId="31" fillId="4" borderId="31" xfId="0" applyFont="1" applyFill="1" applyBorder="1" applyAlignment="1">
      <alignment horizontal="center"/>
    </xf>
    <xf numFmtId="1" fontId="31" fillId="4" borderId="15" xfId="8" applyNumberFormat="1" applyFont="1" applyFill="1" applyBorder="1" applyAlignment="1">
      <alignment horizontal="center"/>
    </xf>
    <xf numFmtId="165" fontId="31" fillId="4" borderId="4" xfId="11" applyNumberFormat="1" applyFont="1" applyFill="1" applyBorder="1" applyAlignment="1">
      <alignment horizontal="center"/>
    </xf>
    <xf numFmtId="0" fontId="31" fillId="4" borderId="3" xfId="0" applyFont="1" applyFill="1" applyBorder="1" applyAlignment="1">
      <alignment horizontal="center"/>
    </xf>
    <xf numFmtId="0" fontId="31" fillId="4" borderId="3" xfId="11" applyFont="1" applyFill="1" applyBorder="1" applyAlignment="1">
      <alignment horizontal="center"/>
    </xf>
    <xf numFmtId="0" fontId="31" fillId="4" borderId="4" xfId="0" applyFont="1" applyFill="1" applyBorder="1" applyAlignment="1">
      <alignment horizontal="center"/>
    </xf>
    <xf numFmtId="165" fontId="31" fillId="4" borderId="15" xfId="8" applyNumberFormat="1" applyFont="1" applyFill="1" applyBorder="1" applyAlignment="1">
      <alignment horizontal="center"/>
    </xf>
    <xf numFmtId="165" fontId="31" fillId="4" borderId="44" xfId="11" applyNumberFormat="1" applyFont="1" applyFill="1" applyBorder="1" applyAlignment="1">
      <alignment horizontal="center"/>
    </xf>
    <xf numFmtId="165" fontId="31" fillId="4" borderId="10" xfId="0" applyNumberFormat="1" applyFont="1" applyFill="1" applyBorder="1" applyAlignment="1">
      <alignment horizontal="center"/>
    </xf>
    <xf numFmtId="0" fontId="31" fillId="4" borderId="10" xfId="0" applyFont="1" applyFill="1" applyBorder="1" applyAlignment="1">
      <alignment horizontal="center"/>
    </xf>
    <xf numFmtId="0" fontId="31" fillId="4" borderId="10" xfId="11" applyFont="1" applyFill="1" applyBorder="1" applyAlignment="1">
      <alignment horizontal="center"/>
    </xf>
    <xf numFmtId="0" fontId="31" fillId="4" borderId="44" xfId="0" applyFont="1" applyFill="1" applyBorder="1" applyAlignment="1">
      <alignment horizontal="center"/>
    </xf>
    <xf numFmtId="165" fontId="32" fillId="4" borderId="43" xfId="8" applyNumberFormat="1" applyFont="1" applyFill="1" applyBorder="1" applyAlignment="1">
      <alignment horizontal="center"/>
    </xf>
    <xf numFmtId="165" fontId="32" fillId="4" borderId="42" xfId="8" applyNumberFormat="1" applyFont="1" applyFill="1" applyBorder="1" applyAlignment="1">
      <alignment horizontal="center"/>
    </xf>
    <xf numFmtId="165" fontId="37" fillId="4" borderId="60" xfId="8" applyNumberFormat="1" applyFont="1" applyFill="1" applyBorder="1" applyAlignment="1">
      <alignment horizontal="center"/>
    </xf>
    <xf numFmtId="165" fontId="32" fillId="4" borderId="40" xfId="8" applyNumberFormat="1" applyFont="1" applyFill="1" applyBorder="1" applyAlignment="1">
      <alignment horizontal="center"/>
    </xf>
    <xf numFmtId="1" fontId="32" fillId="4" borderId="15" xfId="8" applyNumberFormat="1" applyFont="1" applyFill="1" applyBorder="1" applyAlignment="1">
      <alignment horizontal="center"/>
    </xf>
    <xf numFmtId="0" fontId="31" fillId="7" borderId="7" xfId="8" applyFont="1" applyFill="1" applyBorder="1" applyAlignment="1">
      <alignment horizontal="center"/>
    </xf>
    <xf numFmtId="165" fontId="32" fillId="7" borderId="6" xfId="8" applyNumberFormat="1" applyFont="1" applyFill="1" applyBorder="1" applyAlignment="1">
      <alignment horizontal="center"/>
    </xf>
    <xf numFmtId="165" fontId="32" fillId="7" borderId="42" xfId="8" applyNumberFormat="1" applyFont="1" applyFill="1" applyBorder="1" applyAlignment="1">
      <alignment horizontal="center"/>
    </xf>
    <xf numFmtId="0" fontId="32" fillId="7" borderId="24" xfId="8" applyFont="1" applyFill="1" applyBorder="1"/>
    <xf numFmtId="165" fontId="32" fillId="7" borderId="12" xfId="8" applyNumberFormat="1" applyFont="1" applyFill="1" applyBorder="1" applyAlignment="1">
      <alignment horizontal="center"/>
    </xf>
    <xf numFmtId="165" fontId="70" fillId="0" borderId="0" xfId="8" applyNumberFormat="1" applyFont="1"/>
    <xf numFmtId="1" fontId="30" fillId="14" borderId="3" xfId="5" applyNumberFormat="1" applyFont="1" applyFill="1" applyBorder="1"/>
    <xf numFmtId="165" fontId="35" fillId="0" borderId="4" xfId="0" applyNumberFormat="1" applyFont="1" applyBorder="1" applyAlignment="1">
      <alignment horizontal="center"/>
    </xf>
    <xf numFmtId="0" fontId="35" fillId="4" borderId="3" xfId="7" applyFont="1" applyFill="1" applyBorder="1"/>
    <xf numFmtId="0" fontId="30" fillId="4" borderId="3" xfId="5" applyFont="1" applyFill="1" applyBorder="1"/>
    <xf numFmtId="165" fontId="29" fillId="0" borderId="49" xfId="0" applyNumberFormat="1" applyFont="1" applyBorder="1"/>
    <xf numFmtId="165" fontId="35" fillId="0" borderId="29" xfId="0" applyNumberFormat="1" applyFont="1" applyFill="1" applyBorder="1"/>
    <xf numFmtId="165" fontId="29" fillId="0" borderId="15" xfId="0" applyNumberFormat="1" applyFont="1" applyBorder="1"/>
    <xf numFmtId="165" fontId="29" fillId="0" borderId="16" xfId="0" applyNumberFormat="1" applyFont="1" applyBorder="1"/>
    <xf numFmtId="165" fontId="29" fillId="0" borderId="38" xfId="0" applyNumberFormat="1" applyFont="1" applyBorder="1"/>
    <xf numFmtId="0" fontId="37" fillId="4" borderId="32" xfId="0" applyFont="1" applyFill="1" applyBorder="1"/>
    <xf numFmtId="0" fontId="37" fillId="4" borderId="36" xfId="0" applyFont="1" applyFill="1" applyBorder="1"/>
    <xf numFmtId="0" fontId="32" fillId="4" borderId="35" xfId="0" applyFont="1" applyFill="1" applyBorder="1"/>
    <xf numFmtId="1" fontId="32" fillId="4" borderId="34" xfId="0" applyNumberFormat="1" applyFont="1" applyFill="1" applyBorder="1"/>
    <xf numFmtId="0" fontId="32" fillId="4" borderId="34" xfId="0" applyFont="1" applyFill="1" applyBorder="1"/>
    <xf numFmtId="1" fontId="32" fillId="4" borderId="32" xfId="0" applyNumberFormat="1" applyFont="1" applyFill="1" applyBorder="1"/>
    <xf numFmtId="165" fontId="32" fillId="4" borderId="32" xfId="0" applyNumberFormat="1" applyFont="1" applyFill="1" applyBorder="1"/>
    <xf numFmtId="0" fontId="32" fillId="4" borderId="33" xfId="0" applyFont="1" applyFill="1" applyBorder="1"/>
    <xf numFmtId="0" fontId="32" fillId="4" borderId="8" xfId="0" applyFont="1" applyFill="1" applyBorder="1"/>
    <xf numFmtId="0" fontId="31" fillId="4" borderId="0" xfId="0" applyFont="1" applyFill="1" applyBorder="1"/>
    <xf numFmtId="0" fontId="24" fillId="4" borderId="0" xfId="0" applyFont="1" applyFill="1" applyBorder="1"/>
    <xf numFmtId="0" fontId="24" fillId="4" borderId="0" xfId="0" applyFont="1" applyFill="1"/>
    <xf numFmtId="0" fontId="0" fillId="4" borderId="0" xfId="0" applyFill="1" applyBorder="1"/>
    <xf numFmtId="0" fontId="28" fillId="4" borderId="0" xfId="0" applyFont="1" applyFill="1" applyBorder="1" applyAlignment="1"/>
    <xf numFmtId="0" fontId="30" fillId="4" borderId="0" xfId="0" applyFont="1" applyFill="1" applyBorder="1"/>
    <xf numFmtId="165" fontId="28" fillId="0" borderId="6" xfId="12" applyNumberFormat="1" applyFont="1" applyBorder="1" applyAlignment="1">
      <alignment horizontal="center"/>
    </xf>
    <xf numFmtId="165" fontId="28" fillId="0" borderId="32" xfId="12" applyNumberFormat="1" applyFont="1" applyBorder="1" applyAlignment="1">
      <alignment horizontal="center"/>
    </xf>
    <xf numFmtId="165" fontId="28" fillId="0" borderId="58" xfId="12" applyNumberFormat="1" applyFont="1" applyBorder="1" applyAlignment="1">
      <alignment horizontal="center"/>
    </xf>
    <xf numFmtId="165" fontId="28" fillId="4" borderId="16" xfId="7" applyNumberFormat="1" applyFont="1" applyFill="1" applyBorder="1" applyAlignment="1">
      <alignment horizontal="center"/>
    </xf>
    <xf numFmtId="0" fontId="28" fillId="4" borderId="16" xfId="7" applyFont="1" applyFill="1" applyBorder="1" applyAlignment="1">
      <alignment horizontal="center"/>
    </xf>
    <xf numFmtId="165" fontId="28" fillId="4" borderId="24" xfId="7" applyNumberFormat="1" applyFont="1" applyFill="1" applyBorder="1" applyAlignment="1">
      <alignment horizontal="center"/>
    </xf>
    <xf numFmtId="165" fontId="35" fillId="5" borderId="40" xfId="0" applyNumberFormat="1" applyFont="1" applyFill="1" applyBorder="1" applyAlignment="1">
      <alignment horizontal="center"/>
    </xf>
    <xf numFmtId="165" fontId="35" fillId="5" borderId="43" xfId="0" applyNumberFormat="1" applyFont="1" applyFill="1" applyBorder="1" applyAlignment="1">
      <alignment horizontal="center"/>
    </xf>
    <xf numFmtId="165" fontId="35" fillId="5" borderId="40" xfId="0" applyNumberFormat="1" applyFont="1" applyFill="1" applyBorder="1" applyAlignment="1">
      <alignment horizontal="left" indent="1"/>
    </xf>
    <xf numFmtId="0" fontId="35" fillId="5" borderId="43" xfId="0" applyFont="1" applyFill="1" applyBorder="1" applyAlignment="1">
      <alignment horizontal="center"/>
    </xf>
    <xf numFmtId="165" fontId="28" fillId="4" borderId="6" xfId="0" applyNumberFormat="1" applyFont="1" applyFill="1" applyBorder="1" applyAlignment="1">
      <alignment horizontal="center"/>
    </xf>
    <xf numFmtId="0" fontId="28" fillId="4" borderId="6" xfId="0" applyFont="1" applyFill="1" applyBorder="1" applyAlignment="1">
      <alignment horizontal="center"/>
    </xf>
    <xf numFmtId="165" fontId="28" fillId="0" borderId="60" xfId="0" applyNumberFormat="1" applyFont="1" applyFill="1" applyBorder="1" applyAlignment="1">
      <alignment horizontal="center"/>
    </xf>
    <xf numFmtId="165" fontId="28" fillId="4" borderId="16" xfId="0" applyNumberFormat="1" applyFont="1" applyFill="1" applyBorder="1" applyAlignment="1">
      <alignment horizontal="center"/>
    </xf>
    <xf numFmtId="165" fontId="28" fillId="4" borderId="5" xfId="0" applyNumberFormat="1" applyFont="1" applyFill="1" applyBorder="1" applyAlignment="1">
      <alignment horizontal="center"/>
    </xf>
    <xf numFmtId="165" fontId="28" fillId="0" borderId="38" xfId="0" applyNumberFormat="1" applyFont="1" applyFill="1" applyBorder="1" applyAlignment="1">
      <alignment horizontal="center"/>
    </xf>
    <xf numFmtId="165" fontId="35" fillId="7" borderId="51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/>
    </xf>
    <xf numFmtId="0" fontId="35" fillId="7" borderId="21" xfId="0" applyFont="1" applyFill="1" applyBorder="1" applyAlignment="1">
      <alignment horizontal="center"/>
    </xf>
    <xf numFmtId="3" fontId="35" fillId="7" borderId="21" xfId="0" applyNumberFormat="1" applyFont="1" applyFill="1" applyBorder="1" applyAlignment="1">
      <alignment horizontal="center"/>
    </xf>
    <xf numFmtId="165" fontId="35" fillId="7" borderId="46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 vertical="center"/>
    </xf>
    <xf numFmtId="0" fontId="28" fillId="0" borderId="66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/>
    </xf>
    <xf numFmtId="0" fontId="28" fillId="4" borderId="4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35" fillId="0" borderId="4" xfId="0" applyFont="1" applyFill="1" applyBorder="1" applyAlignment="1">
      <alignment horizontal="center"/>
    </xf>
    <xf numFmtId="14" fontId="73" fillId="0" borderId="0" xfId="0" applyNumberFormat="1" applyFont="1" applyBorder="1" applyAlignment="1">
      <alignment horizontal="left"/>
    </xf>
    <xf numFmtId="165" fontId="31" fillId="11" borderId="3" xfId="0" applyNumberFormat="1" applyFont="1" applyFill="1" applyBorder="1"/>
    <xf numFmtId="165" fontId="30" fillId="5" borderId="3" xfId="0" applyNumberFormat="1" applyFont="1" applyFill="1" applyBorder="1" applyAlignment="1"/>
    <xf numFmtId="1" fontId="35" fillId="0" borderId="11" xfId="0" applyNumberFormat="1" applyFont="1" applyFill="1" applyBorder="1"/>
    <xf numFmtId="0" fontId="29" fillId="12" borderId="3" xfId="0" applyFont="1" applyFill="1" applyBorder="1"/>
    <xf numFmtId="165" fontId="29" fillId="12" borderId="3" xfId="13" applyNumberFormat="1" applyFont="1" applyFill="1" applyBorder="1"/>
    <xf numFmtId="1" fontId="29" fillId="4" borderId="3" xfId="8" applyNumberFormat="1" applyFont="1" applyFill="1" applyBorder="1"/>
    <xf numFmtId="0" fontId="32" fillId="4" borderId="3" xfId="0" applyFont="1" applyFill="1" applyBorder="1" applyAlignment="1">
      <alignment vertical="top" wrapText="1"/>
    </xf>
    <xf numFmtId="0" fontId="41" fillId="4" borderId="3" xfId="0" applyFont="1" applyFill="1" applyBorder="1" applyAlignment="1">
      <alignment wrapText="1"/>
    </xf>
    <xf numFmtId="1" fontId="28" fillId="0" borderId="31" xfId="12" applyNumberFormat="1" applyFont="1" applyBorder="1" applyAlignment="1">
      <alignment horizontal="center"/>
    </xf>
    <xf numFmtId="1" fontId="28" fillId="0" borderId="4" xfId="12" applyNumberFormat="1" applyFont="1" applyBorder="1" applyAlignment="1">
      <alignment horizontal="center"/>
    </xf>
    <xf numFmtId="1" fontId="35" fillId="0" borderId="4" xfId="12" applyNumberFormat="1" applyFont="1" applyBorder="1" applyAlignment="1">
      <alignment horizontal="center"/>
    </xf>
    <xf numFmtId="1" fontId="35" fillId="0" borderId="11" xfId="12" applyNumberFormat="1" applyFont="1" applyBorder="1" applyAlignment="1">
      <alignment horizontal="center"/>
    </xf>
    <xf numFmtId="1" fontId="35" fillId="0" borderId="33" xfId="12" applyNumberFormat="1" applyFont="1" applyBorder="1" applyAlignment="1">
      <alignment horizontal="center"/>
    </xf>
    <xf numFmtId="1" fontId="35" fillId="0" borderId="57" xfId="12" applyNumberFormat="1" applyFont="1" applyBorder="1" applyAlignment="1">
      <alignment horizontal="center"/>
    </xf>
    <xf numFmtId="1" fontId="35" fillId="0" borderId="66" xfId="12" applyNumberFormat="1" applyFont="1" applyBorder="1" applyAlignment="1">
      <alignment horizontal="center"/>
    </xf>
    <xf numFmtId="1" fontId="28" fillId="0" borderId="66" xfId="12" applyNumberFormat="1" applyFont="1" applyBorder="1" applyAlignment="1">
      <alignment horizontal="center"/>
    </xf>
    <xf numFmtId="1" fontId="28" fillId="0" borderId="11" xfId="12" applyNumberFormat="1" applyFont="1" applyBorder="1" applyAlignment="1">
      <alignment horizontal="center"/>
    </xf>
    <xf numFmtId="1" fontId="35" fillId="7" borderId="42" xfId="8" applyNumberFormat="1" applyFont="1" applyFill="1" applyBorder="1" applyAlignment="1">
      <alignment horizontal="center"/>
    </xf>
    <xf numFmtId="165" fontId="35" fillId="7" borderId="55" xfId="8" applyNumberFormat="1" applyFont="1" applyFill="1" applyBorder="1" applyAlignment="1">
      <alignment horizontal="center"/>
    </xf>
    <xf numFmtId="165" fontId="35" fillId="7" borderId="2" xfId="7" applyNumberFormat="1" applyFont="1" applyFill="1" applyBorder="1" applyAlignment="1">
      <alignment horizontal="center"/>
    </xf>
    <xf numFmtId="165" fontId="35" fillId="7" borderId="54" xfId="7" applyNumberFormat="1" applyFont="1" applyFill="1" applyBorder="1" applyAlignment="1">
      <alignment horizontal="center"/>
    </xf>
    <xf numFmtId="1" fontId="35" fillId="0" borderId="3" xfId="7" applyNumberFormat="1" applyFont="1" applyBorder="1" applyAlignment="1">
      <alignment horizontal="center"/>
    </xf>
    <xf numFmtId="0" fontId="74" fillId="0" borderId="0" xfId="7" applyFont="1"/>
    <xf numFmtId="165" fontId="35" fillId="0" borderId="12" xfId="0" applyNumberFormat="1" applyFont="1" applyBorder="1" applyAlignment="1">
      <alignment horizontal="center"/>
    </xf>
    <xf numFmtId="0" fontId="30" fillId="4" borderId="3" xfId="0" applyFont="1" applyFill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165" fontId="31" fillId="0" borderId="0" xfId="0" applyNumberFormat="1" applyFont="1" applyFill="1" applyBorder="1"/>
    <xf numFmtId="0" fontId="35" fillId="5" borderId="3" xfId="0" applyFont="1" applyFill="1" applyBorder="1" applyAlignment="1">
      <alignment horizontal="left"/>
    </xf>
    <xf numFmtId="0" fontId="28" fillId="5" borderId="3" xfId="0" applyFont="1" applyFill="1" applyBorder="1" applyAlignment="1">
      <alignment horizontal="right"/>
    </xf>
    <xf numFmtId="0" fontId="28" fillId="5" borderId="3" xfId="0" applyFont="1" applyFill="1" applyBorder="1" applyAlignment="1">
      <alignment horizontal="left"/>
    </xf>
    <xf numFmtId="0" fontId="35" fillId="0" borderId="3" xfId="0" applyFont="1" applyBorder="1"/>
    <xf numFmtId="165" fontId="35" fillId="2" borderId="3" xfId="0" applyNumberFormat="1" applyFont="1" applyFill="1" applyBorder="1"/>
    <xf numFmtId="1" fontId="35" fillId="0" borderId="3" xfId="1" applyNumberFormat="1" applyFont="1" applyFill="1" applyBorder="1"/>
    <xf numFmtId="1" fontId="35" fillId="0" borderId="3" xfId="0" applyNumberFormat="1" applyFont="1" applyFill="1" applyBorder="1"/>
    <xf numFmtId="0" fontId="28" fillId="0" borderId="3" xfId="7" applyFont="1" applyBorder="1" applyAlignment="1">
      <alignment wrapText="1"/>
    </xf>
    <xf numFmtId="0" fontId="28" fillId="0" borderId="3" xfId="0" applyFont="1" applyBorder="1" applyAlignment="1">
      <alignment wrapText="1"/>
    </xf>
    <xf numFmtId="1" fontId="35" fillId="0" borderId="37" xfId="0" applyNumberFormat="1" applyFont="1" applyBorder="1"/>
    <xf numFmtId="165" fontId="35" fillId="0" borderId="37" xfId="16" applyNumberFormat="1" applyFont="1" applyBorder="1" applyAlignment="1">
      <alignment horizontal="right"/>
    </xf>
    <xf numFmtId="165" fontId="28" fillId="0" borderId="5" xfId="0" applyNumberFormat="1" applyFont="1" applyBorder="1" applyAlignment="1">
      <alignment horizontal="right"/>
    </xf>
    <xf numFmtId="165" fontId="28" fillId="0" borderId="58" xfId="0" applyNumberFormat="1" applyFont="1" applyFill="1" applyBorder="1" applyAlignment="1">
      <alignment horizontal="right"/>
    </xf>
    <xf numFmtId="1" fontId="28" fillId="0" borderId="62" xfId="16" applyNumberFormat="1" applyFont="1" applyBorder="1" applyAlignment="1">
      <alignment horizontal="center"/>
    </xf>
    <xf numFmtId="0" fontId="28" fillId="0" borderId="58" xfId="0" applyFont="1" applyFill="1" applyBorder="1"/>
    <xf numFmtId="0" fontId="28" fillId="5" borderId="5" xfId="0" applyFont="1" applyFill="1" applyBorder="1"/>
    <xf numFmtId="0" fontId="35" fillId="5" borderId="3" xfId="0" applyFont="1" applyFill="1" applyBorder="1"/>
    <xf numFmtId="0" fontId="14" fillId="4" borderId="3" xfId="0" applyFont="1" applyFill="1" applyBorder="1"/>
    <xf numFmtId="165" fontId="35" fillId="5" borderId="41" xfId="0" applyNumberFormat="1" applyFont="1" applyFill="1" applyBorder="1" applyAlignment="1">
      <alignment horizontal="center"/>
    </xf>
    <xf numFmtId="1" fontId="35" fillId="5" borderId="40" xfId="0" applyNumberFormat="1" applyFont="1" applyFill="1" applyBorder="1" applyAlignment="1">
      <alignment horizontal="center"/>
    </xf>
    <xf numFmtId="165" fontId="35" fillId="5" borderId="45" xfId="0" applyNumberFormat="1" applyFont="1" applyFill="1" applyBorder="1" applyAlignment="1">
      <alignment horizontal="right"/>
    </xf>
    <xf numFmtId="165" fontId="35" fillId="5" borderId="10" xfId="0" applyNumberFormat="1" applyFont="1" applyFill="1" applyBorder="1" applyAlignment="1">
      <alignment horizontal="center"/>
    </xf>
    <xf numFmtId="0" fontId="35" fillId="0" borderId="56" xfId="0" applyFont="1" applyBorder="1" applyAlignment="1">
      <alignment horizontal="right"/>
    </xf>
    <xf numFmtId="165" fontId="28" fillId="0" borderId="6" xfId="0" applyNumberFormat="1" applyFont="1" applyFill="1" applyBorder="1" applyAlignment="1">
      <alignment horizontal="center"/>
    </xf>
    <xf numFmtId="1" fontId="37" fillId="0" borderId="3" xfId="8" applyNumberFormat="1" applyFont="1" applyBorder="1"/>
    <xf numFmtId="1" fontId="35" fillId="4" borderId="6" xfId="0" applyNumberFormat="1" applyFont="1" applyFill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28" fillId="0" borderId="66" xfId="0" applyNumberFormat="1" applyFont="1" applyFill="1" applyBorder="1" applyAlignment="1">
      <alignment horizontal="center"/>
    </xf>
    <xf numFmtId="0" fontId="32" fillId="4" borderId="7" xfId="0" applyFont="1" applyFill="1" applyBorder="1" applyAlignment="1">
      <alignment vertical="center"/>
    </xf>
    <xf numFmtId="0" fontId="32" fillId="0" borderId="24" xfId="0" applyFont="1" applyFill="1" applyBorder="1" applyAlignment="1">
      <alignment vertical="center"/>
    </xf>
    <xf numFmtId="0" fontId="32" fillId="4" borderId="8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4" borderId="8" xfId="0" applyFont="1" applyFill="1" applyBorder="1" applyAlignment="1">
      <alignment horizontal="left" vertical="center"/>
    </xf>
    <xf numFmtId="165" fontId="29" fillId="4" borderId="3" xfId="13" applyNumberFormat="1" applyFont="1" applyFill="1" applyBorder="1"/>
    <xf numFmtId="165" fontId="0" fillId="4" borderId="0" xfId="0" applyNumberFormat="1" applyFont="1" applyFill="1"/>
    <xf numFmtId="0" fontId="29" fillId="5" borderId="3" xfId="0" applyFont="1" applyFill="1" applyBorder="1" applyAlignment="1">
      <alignment horizontal="center"/>
    </xf>
    <xf numFmtId="1" fontId="29" fillId="5" borderId="3" xfId="8" applyNumberFormat="1" applyFont="1" applyFill="1" applyBorder="1" applyAlignment="1">
      <alignment horizontal="center"/>
    </xf>
    <xf numFmtId="165" fontId="28" fillId="11" borderId="10" xfId="0" applyNumberFormat="1" applyFont="1" applyFill="1" applyBorder="1"/>
    <xf numFmtId="165" fontId="28" fillId="11" borderId="10" xfId="0" applyNumberFormat="1" applyFont="1" applyFill="1" applyBorder="1" applyAlignment="1">
      <alignment horizontal="right"/>
    </xf>
    <xf numFmtId="0" fontId="28" fillId="11" borderId="10" xfId="0" applyFont="1" applyFill="1" applyBorder="1"/>
    <xf numFmtId="0" fontId="44" fillId="0" borderId="0" xfId="0" applyFont="1" applyFill="1" applyBorder="1"/>
    <xf numFmtId="165" fontId="58" fillId="4" borderId="10" xfId="0" applyNumberFormat="1" applyFont="1" applyFill="1" applyBorder="1" applyAlignment="1">
      <alignment horizontal="center"/>
    </xf>
    <xf numFmtId="165" fontId="58" fillId="0" borderId="10" xfId="0" applyNumberFormat="1" applyFont="1" applyBorder="1" applyAlignment="1">
      <alignment horizontal="center"/>
    </xf>
    <xf numFmtId="1" fontId="58" fillId="0" borderId="10" xfId="0" applyNumberFormat="1" applyFont="1" applyBorder="1" applyAlignment="1">
      <alignment horizontal="center"/>
    </xf>
    <xf numFmtId="165" fontId="58" fillId="0" borderId="10" xfId="0" applyNumberFormat="1" applyFont="1" applyBorder="1" applyAlignment="1">
      <alignment horizontal="right"/>
    </xf>
    <xf numFmtId="1" fontId="58" fillId="5" borderId="2" xfId="0" applyNumberFormat="1" applyFont="1" applyFill="1" applyBorder="1"/>
    <xf numFmtId="1" fontId="58" fillId="5" borderId="42" xfId="0" applyNumberFormat="1" applyFont="1" applyFill="1" applyBorder="1"/>
    <xf numFmtId="165" fontId="58" fillId="0" borderId="3" xfId="0" applyNumberFormat="1" applyFont="1" applyBorder="1"/>
    <xf numFmtId="165" fontId="71" fillId="11" borderId="3" xfId="8" applyNumberFormat="1" applyFont="1" applyFill="1" applyBorder="1"/>
    <xf numFmtId="165" fontId="58" fillId="7" borderId="34" xfId="0" applyNumberFormat="1" applyFont="1" applyFill="1" applyBorder="1" applyAlignment="1">
      <alignment horizontal="center"/>
    </xf>
    <xf numFmtId="0" fontId="75" fillId="0" borderId="0" xfId="0" applyFont="1"/>
    <xf numFmtId="0" fontId="76" fillId="0" borderId="0" xfId="0" applyFont="1"/>
    <xf numFmtId="0" fontId="76" fillId="4" borderId="0" xfId="0" applyFont="1" applyFill="1"/>
    <xf numFmtId="0" fontId="77" fillId="0" borderId="0" xfId="0" applyFont="1"/>
    <xf numFmtId="0" fontId="78" fillId="0" borderId="0" xfId="0" applyFont="1"/>
    <xf numFmtId="0" fontId="29" fillId="0" borderId="3" xfId="0" applyFont="1" applyBorder="1" applyAlignment="1">
      <alignment horizontal="center"/>
    </xf>
    <xf numFmtId="165" fontId="35" fillId="2" borderId="3" xfId="0" applyNumberFormat="1" applyFont="1" applyFill="1" applyBorder="1" applyAlignment="1">
      <alignment horizontal="center"/>
    </xf>
    <xf numFmtId="165" fontId="29" fillId="0" borderId="3" xfId="18" applyNumberFormat="1" applyFont="1" applyBorder="1" applyAlignment="1">
      <alignment horizontal="right"/>
    </xf>
    <xf numFmtId="165" fontId="29" fillId="4" borderId="3" xfId="18" applyNumberFormat="1" applyFont="1" applyFill="1" applyBorder="1" applyAlignment="1">
      <alignment horizontal="right"/>
    </xf>
    <xf numFmtId="165" fontId="29" fillId="12" borderId="3" xfId="18" applyNumberFormat="1" applyFont="1" applyFill="1" applyBorder="1" applyAlignment="1">
      <alignment horizontal="right"/>
    </xf>
    <xf numFmtId="0" fontId="31" fillId="4" borderId="12" xfId="11" applyFont="1" applyFill="1" applyBorder="1" applyAlignment="1">
      <alignment horizontal="center"/>
    </xf>
    <xf numFmtId="0" fontId="3" fillId="4" borderId="3" xfId="8" applyFont="1" applyFill="1" applyBorder="1" applyAlignment="1">
      <alignment horizontal="center"/>
    </xf>
    <xf numFmtId="0" fontId="35" fillId="4" borderId="2" xfId="0" applyFont="1" applyFill="1" applyBorder="1" applyAlignment="1">
      <alignment horizontal="center"/>
    </xf>
    <xf numFmtId="0" fontId="35" fillId="4" borderId="35" xfId="0" applyFont="1" applyFill="1" applyBorder="1" applyAlignment="1">
      <alignment horizontal="center"/>
    </xf>
    <xf numFmtId="14" fontId="73" fillId="0" borderId="0" xfId="0" applyNumberFormat="1" applyFont="1" applyBorder="1" applyAlignment="1"/>
    <xf numFmtId="0" fontId="7" fillId="0" borderId="23" xfId="0" applyFont="1" applyBorder="1"/>
    <xf numFmtId="0" fontId="7" fillId="0" borderId="23" xfId="0" quotePrefix="1" applyFont="1" applyBorder="1" applyAlignment="1">
      <alignment horizontal="center"/>
    </xf>
    <xf numFmtId="165" fontId="35" fillId="0" borderId="3" xfId="0" applyNumberFormat="1" applyFont="1" applyFill="1" applyBorder="1" applyAlignment="1">
      <alignment horizontal="right"/>
    </xf>
    <xf numFmtId="165" fontId="35" fillId="0" borderId="0" xfId="0" applyNumberFormat="1" applyFont="1" applyFill="1" applyBorder="1" applyAlignment="1">
      <alignment horizontal="right"/>
    </xf>
    <xf numFmtId="0" fontId="7" fillId="0" borderId="0" xfId="0" applyFont="1" applyBorder="1"/>
    <xf numFmtId="165" fontId="41" fillId="0" borderId="0" xfId="0" applyNumberFormat="1" applyFont="1" applyBorder="1" applyAlignment="1">
      <alignment horizontal="center"/>
    </xf>
    <xf numFmtId="165" fontId="35" fillId="0" borderId="0" xfId="0" applyNumberFormat="1" applyFont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26" fillId="0" borderId="0" xfId="0" applyFont="1" applyAlignment="1">
      <alignment horizontal="left"/>
    </xf>
    <xf numFmtId="1" fontId="58" fillId="0" borderId="3" xfId="0" applyNumberFormat="1" applyFont="1" applyBorder="1"/>
    <xf numFmtId="1" fontId="58" fillId="0" borderId="3" xfId="0" applyNumberFormat="1" applyFont="1" applyBorder="1" applyAlignment="1">
      <alignment horizontal="right"/>
    </xf>
    <xf numFmtId="1" fontId="57" fillId="4" borderId="3" xfId="0" applyNumberFormat="1" applyFont="1" applyFill="1" applyBorder="1" applyAlignment="1">
      <alignment horizontal="right"/>
    </xf>
    <xf numFmtId="1" fontId="58" fillId="4" borderId="3" xfId="0" applyNumberFormat="1" applyFont="1" applyFill="1" applyBorder="1" applyAlignment="1">
      <alignment horizontal="right"/>
    </xf>
    <xf numFmtId="165" fontId="58" fillId="0" borderId="3" xfId="0" applyNumberFormat="1" applyFont="1" applyBorder="1" applyAlignment="1">
      <alignment horizontal="right"/>
    </xf>
    <xf numFmtId="165" fontId="58" fillId="4" borderId="3" xfId="0" applyNumberFormat="1" applyFont="1" applyFill="1" applyBorder="1" applyAlignment="1">
      <alignment horizontal="right"/>
    </xf>
    <xf numFmtId="165" fontId="66" fillId="0" borderId="3" xfId="0" applyNumberFormat="1" applyFont="1" applyBorder="1" applyAlignment="1">
      <alignment horizontal="center"/>
    </xf>
    <xf numFmtId="165" fontId="58" fillId="0" borderId="3" xfId="0" applyNumberFormat="1" applyFont="1" applyFill="1" applyBorder="1" applyAlignment="1">
      <alignment horizontal="center"/>
    </xf>
    <xf numFmtId="165" fontId="57" fillId="0" borderId="3" xfId="0" applyNumberFormat="1" applyFont="1" applyFill="1" applyBorder="1" applyAlignment="1">
      <alignment horizontal="center"/>
    </xf>
    <xf numFmtId="1" fontId="58" fillId="0" borderId="3" xfId="0" applyNumberFormat="1" applyFont="1" applyFill="1" applyBorder="1" applyAlignment="1">
      <alignment horizontal="center"/>
    </xf>
    <xf numFmtId="1" fontId="57" fillId="0" borderId="3" xfId="0" applyNumberFormat="1" applyFont="1" applyFill="1" applyBorder="1" applyAlignment="1">
      <alignment horizontal="center"/>
    </xf>
    <xf numFmtId="165" fontId="58" fillId="4" borderId="3" xfId="0" applyNumberFormat="1" applyFont="1" applyFill="1" applyBorder="1" applyAlignment="1">
      <alignment horizontal="center"/>
    </xf>
    <xf numFmtId="165" fontId="58" fillId="0" borderId="3" xfId="0" applyNumberFormat="1" applyFont="1" applyBorder="1" applyAlignment="1">
      <alignment horizontal="center"/>
    </xf>
    <xf numFmtId="0" fontId="30" fillId="4" borderId="10" xfId="0" applyFont="1" applyFill="1" applyBorder="1" applyAlignment="1">
      <alignment horizontal="center"/>
    </xf>
    <xf numFmtId="165" fontId="66" fillId="4" borderId="3" xfId="0" applyNumberFormat="1" applyFont="1" applyFill="1" applyBorder="1" applyAlignment="1">
      <alignment horizontal="right"/>
    </xf>
    <xf numFmtId="165" fontId="66" fillId="0" borderId="3" xfId="0" applyNumberFormat="1" applyFont="1" applyBorder="1" applyAlignment="1">
      <alignment horizontal="right"/>
    </xf>
    <xf numFmtId="1" fontId="66" fillId="0" borderId="3" xfId="0" applyNumberFormat="1" applyFont="1" applyBorder="1" applyAlignment="1">
      <alignment horizontal="right"/>
    </xf>
    <xf numFmtId="165" fontId="71" fillId="0" borderId="3" xfId="0" applyNumberFormat="1" applyFont="1" applyBorder="1"/>
    <xf numFmtId="165" fontId="28" fillId="0" borderId="4" xfId="0" applyNumberFormat="1" applyFont="1" applyFill="1" applyBorder="1" applyAlignment="1">
      <alignment horizontal="center"/>
    </xf>
    <xf numFmtId="165" fontId="35" fillId="0" borderId="6" xfId="0" applyNumberFormat="1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1" fontId="28" fillId="0" borderId="3" xfId="0" applyNumberFormat="1" applyFont="1" applyFill="1" applyBorder="1" applyAlignment="1">
      <alignment horizontal="center"/>
    </xf>
    <xf numFmtId="165" fontId="28" fillId="0" borderId="0" xfId="8" applyNumberFormat="1" applyFont="1"/>
    <xf numFmtId="0" fontId="79" fillId="5" borderId="3" xfId="0" applyFont="1" applyFill="1" applyBorder="1" applyAlignment="1">
      <alignment horizontal="right"/>
    </xf>
    <xf numFmtId="165" fontId="79" fillId="5" borderId="3" xfId="0" applyNumberFormat="1" applyFont="1" applyFill="1" applyBorder="1" applyAlignment="1">
      <alignment horizontal="right"/>
    </xf>
    <xf numFmtId="165" fontId="71" fillId="7" borderId="12" xfId="8" applyNumberFormat="1" applyFont="1" applyFill="1" applyBorder="1" applyAlignment="1">
      <alignment horizontal="center"/>
    </xf>
    <xf numFmtId="165" fontId="80" fillId="4" borderId="3" xfId="0" applyNumberFormat="1" applyFont="1" applyFill="1" applyBorder="1" applyAlignment="1">
      <alignment horizontal="center"/>
    </xf>
    <xf numFmtId="165" fontId="71" fillId="4" borderId="42" xfId="8" applyNumberFormat="1" applyFont="1" applyFill="1" applyBorder="1" applyAlignment="1">
      <alignment horizontal="center"/>
    </xf>
    <xf numFmtId="165" fontId="80" fillId="4" borderId="6" xfId="0" applyNumberFormat="1" applyFont="1" applyFill="1" applyBorder="1" applyAlignment="1">
      <alignment horizontal="center"/>
    </xf>
    <xf numFmtId="165" fontId="71" fillId="7" borderId="6" xfId="8" applyNumberFormat="1" applyFont="1" applyFill="1" applyBorder="1" applyAlignment="1">
      <alignment horizontal="center"/>
    </xf>
    <xf numFmtId="165" fontId="80" fillId="4" borderId="10" xfId="0" applyNumberFormat="1" applyFont="1" applyFill="1" applyBorder="1" applyAlignment="1">
      <alignment horizontal="center"/>
    </xf>
    <xf numFmtId="0" fontId="80" fillId="4" borderId="3" xfId="0" applyFont="1" applyFill="1" applyBorder="1" applyAlignment="1">
      <alignment horizontal="center"/>
    </xf>
    <xf numFmtId="0" fontId="80" fillId="4" borderId="6" xfId="11" applyFont="1" applyFill="1" applyBorder="1" applyAlignment="1">
      <alignment horizontal="center"/>
    </xf>
    <xf numFmtId="0" fontId="80" fillId="4" borderId="3" xfId="11" applyFont="1" applyFill="1" applyBorder="1" applyAlignment="1">
      <alignment horizontal="center"/>
    </xf>
    <xf numFmtId="0" fontId="80" fillId="4" borderId="12" xfId="0" applyFont="1" applyFill="1" applyBorder="1" applyAlignment="1">
      <alignment horizontal="center"/>
    </xf>
    <xf numFmtId="0" fontId="80" fillId="4" borderId="6" xfId="0" applyFont="1" applyFill="1" applyBorder="1" applyAlignment="1">
      <alignment horizontal="center"/>
    </xf>
    <xf numFmtId="0" fontId="80" fillId="4" borderId="3" xfId="8" applyFont="1" applyFill="1" applyBorder="1" applyAlignment="1">
      <alignment horizontal="center"/>
    </xf>
    <xf numFmtId="0" fontId="81" fillId="5" borderId="3" xfId="0" applyFont="1" applyFill="1" applyBorder="1" applyAlignment="1">
      <alignment horizontal="right"/>
    </xf>
    <xf numFmtId="165" fontId="81" fillId="5" borderId="3" xfId="0" applyNumberFormat="1" applyFont="1" applyFill="1" applyBorder="1" applyAlignment="1">
      <alignment horizontal="right"/>
    </xf>
    <xf numFmtId="165" fontId="71" fillId="4" borderId="43" xfId="8" applyNumberFormat="1" applyFont="1" applyFill="1" applyBorder="1" applyAlignment="1">
      <alignment horizontal="center"/>
    </xf>
    <xf numFmtId="165" fontId="80" fillId="4" borderId="4" xfId="11" applyNumberFormat="1" applyFont="1" applyFill="1" applyBorder="1" applyAlignment="1">
      <alignment horizontal="center"/>
    </xf>
    <xf numFmtId="165" fontId="82" fillId="5" borderId="3" xfId="0" applyNumberFormat="1" applyFont="1" applyFill="1" applyBorder="1" applyAlignment="1">
      <alignment horizontal="right"/>
    </xf>
    <xf numFmtId="165" fontId="15" fillId="0" borderId="0" xfId="8" applyNumberFormat="1" applyFont="1"/>
    <xf numFmtId="0" fontId="35" fillId="4" borderId="13" xfId="0" applyFont="1" applyFill="1" applyBorder="1" applyAlignment="1">
      <alignment horizontal="center"/>
    </xf>
    <xf numFmtId="165" fontId="35" fillId="4" borderId="4" xfId="0" applyNumberFormat="1" applyFont="1" applyFill="1" applyBorder="1" applyAlignment="1">
      <alignment horizontal="center"/>
    </xf>
    <xf numFmtId="165" fontId="35" fillId="4" borderId="21" xfId="0" applyNumberFormat="1" applyFont="1" applyFill="1" applyBorder="1" applyAlignment="1">
      <alignment horizontal="center"/>
    </xf>
    <xf numFmtId="165" fontId="35" fillId="4" borderId="6" xfId="0" applyNumberFormat="1" applyFont="1" applyFill="1" applyBorder="1" applyAlignment="1">
      <alignment horizontal="center"/>
    </xf>
    <xf numFmtId="0" fontId="74" fillId="0" borderId="0" xfId="7" applyFont="1" applyAlignment="1">
      <alignment horizontal="center"/>
    </xf>
    <xf numFmtId="165" fontId="32" fillId="9" borderId="3" xfId="0" applyNumberFormat="1" applyFont="1" applyFill="1" applyBorder="1" applyAlignment="1">
      <alignment horizontal="right"/>
    </xf>
    <xf numFmtId="0" fontId="35" fillId="5" borderId="3" xfId="0" applyFont="1" applyFill="1" applyBorder="1" applyAlignment="1">
      <alignment horizontal="center"/>
    </xf>
    <xf numFmtId="165" fontId="35" fillId="5" borderId="3" xfId="0" applyNumberFormat="1" applyFont="1" applyFill="1" applyBorder="1" applyAlignment="1">
      <alignment horizontal="center"/>
    </xf>
    <xf numFmtId="0" fontId="35" fillId="5" borderId="42" xfId="0" applyFont="1" applyFill="1" applyBorder="1" applyAlignment="1">
      <alignment horizontal="center"/>
    </xf>
    <xf numFmtId="1" fontId="35" fillId="5" borderId="2" xfId="0" applyNumberFormat="1" applyFont="1" applyFill="1" applyBorder="1"/>
    <xf numFmtId="0" fontId="35" fillId="0" borderId="3" xfId="0" applyFont="1" applyBorder="1" applyAlignment="1">
      <alignment horizontal="center"/>
    </xf>
    <xf numFmtId="0" fontId="28" fillId="0" borderId="6" xfId="0" applyFont="1" applyBorder="1"/>
    <xf numFmtId="0" fontId="28" fillId="0" borderId="52" xfId="0" applyFont="1" applyBorder="1" applyAlignment="1">
      <alignment horizontal="center"/>
    </xf>
    <xf numFmtId="0" fontId="28" fillId="4" borderId="3" xfId="0" applyFont="1" applyFill="1" applyBorder="1" applyAlignment="1">
      <alignment horizontal="center"/>
    </xf>
    <xf numFmtId="165" fontId="28" fillId="0" borderId="6" xfId="0" applyNumberFormat="1" applyFont="1" applyBorder="1"/>
    <xf numFmtId="0" fontId="30" fillId="0" borderId="3" xfId="0" applyFont="1" applyFill="1" applyBorder="1" applyAlignment="1">
      <alignment horizontal="center"/>
    </xf>
    <xf numFmtId="0" fontId="30" fillId="0" borderId="3" xfId="0" applyFont="1" applyFill="1" applyBorder="1"/>
    <xf numFmtId="0" fontId="32" fillId="4" borderId="24" xfId="0" applyFont="1" applyFill="1" applyBorder="1"/>
    <xf numFmtId="165" fontId="28" fillId="0" borderId="31" xfId="0" applyNumberFormat="1" applyFont="1" applyBorder="1" applyAlignment="1">
      <alignment horizontal="center"/>
    </xf>
    <xf numFmtId="0" fontId="29" fillId="0" borderId="70" xfId="0" applyFont="1" applyFill="1" applyBorder="1" applyAlignment="1"/>
    <xf numFmtId="0" fontId="29" fillId="0" borderId="59" xfId="0" applyFont="1" applyFill="1" applyBorder="1" applyAlignment="1"/>
    <xf numFmtId="0" fontId="29" fillId="0" borderId="61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9" fillId="0" borderId="0" xfId="0" applyFont="1" applyBorder="1" applyAlignment="1">
      <alignment horizontal="center" wrapText="1"/>
    </xf>
    <xf numFmtId="0" fontId="32" fillId="7" borderId="1" xfId="0" applyFont="1" applyFill="1" applyBorder="1" applyAlignment="1">
      <alignment horizontal="center" vertical="center" wrapText="1"/>
    </xf>
    <xf numFmtId="0" fontId="32" fillId="7" borderId="2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center" vertical="center" wrapText="1"/>
    </xf>
    <xf numFmtId="49" fontId="0" fillId="11" borderId="3" xfId="0" applyNumberForma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31" fillId="5" borderId="1" xfId="0" applyFont="1" applyFill="1" applyBorder="1" applyAlignment="1">
      <alignment horizontal="center" wrapText="1"/>
    </xf>
    <xf numFmtId="0" fontId="31" fillId="5" borderId="23" xfId="0" applyFont="1" applyFill="1" applyBorder="1" applyAlignment="1">
      <alignment horizontal="center" wrapText="1"/>
    </xf>
    <xf numFmtId="0" fontId="31" fillId="5" borderId="2" xfId="0" applyFont="1" applyFill="1" applyBorder="1" applyAlignment="1">
      <alignment horizontal="center" wrapText="1"/>
    </xf>
    <xf numFmtId="0" fontId="39" fillId="0" borderId="53" xfId="0" applyFont="1" applyBorder="1" applyAlignment="1">
      <alignment horizontal="center"/>
    </xf>
    <xf numFmtId="0" fontId="31" fillId="4" borderId="1" xfId="0" applyFont="1" applyFill="1" applyBorder="1" applyAlignment="1">
      <alignment horizontal="center" wrapText="1"/>
    </xf>
    <xf numFmtId="0" fontId="31" fillId="4" borderId="2" xfId="0" applyFont="1" applyFill="1" applyBorder="1" applyAlignment="1">
      <alignment horizontal="center" wrapText="1"/>
    </xf>
    <xf numFmtId="0" fontId="28" fillId="0" borderId="56" xfId="0" applyFont="1" applyBorder="1" applyAlignment="1">
      <alignment horizontal="center" wrapText="1"/>
    </xf>
    <xf numFmtId="0" fontId="28" fillId="0" borderId="52" xfId="0" applyFont="1" applyBorder="1" applyAlignment="1">
      <alignment horizontal="center" wrapText="1"/>
    </xf>
    <xf numFmtId="0" fontId="28" fillId="0" borderId="55" xfId="0" applyFont="1" applyBorder="1" applyAlignment="1">
      <alignment horizontal="center" wrapText="1"/>
    </xf>
    <xf numFmtId="0" fontId="30" fillId="6" borderId="30" xfId="0" applyFont="1" applyFill="1" applyBorder="1" applyAlignment="1">
      <alignment horizontal="center"/>
    </xf>
    <xf numFmtId="0" fontId="30" fillId="6" borderId="67" xfId="0" applyFont="1" applyFill="1" applyBorder="1" applyAlignment="1">
      <alignment horizontal="center"/>
    </xf>
    <xf numFmtId="0" fontId="30" fillId="6" borderId="68" xfId="0" applyFont="1" applyFill="1" applyBorder="1" applyAlignment="1">
      <alignment horizontal="center"/>
    </xf>
    <xf numFmtId="0" fontId="30" fillId="6" borderId="7" xfId="0" applyFont="1" applyFill="1" applyBorder="1" applyAlignment="1">
      <alignment horizontal="center"/>
    </xf>
    <xf numFmtId="0" fontId="30" fillId="6" borderId="9" xfId="0" applyFont="1" applyFill="1" applyBorder="1" applyAlignment="1">
      <alignment horizontal="center"/>
    </xf>
    <xf numFmtId="0" fontId="30" fillId="6" borderId="24" xfId="0" applyFont="1" applyFill="1" applyBorder="1" applyAlignment="1">
      <alignment horizontal="center"/>
    </xf>
    <xf numFmtId="0" fontId="30" fillId="10" borderId="26" xfId="0" applyFont="1" applyFill="1" applyBorder="1" applyAlignment="1">
      <alignment horizontal="center" vertical="center"/>
    </xf>
    <xf numFmtId="0" fontId="30" fillId="10" borderId="42" xfId="0" applyFont="1" applyFill="1" applyBorder="1" applyAlignment="1">
      <alignment horizontal="center" vertical="center"/>
    </xf>
    <xf numFmtId="0" fontId="30" fillId="10" borderId="27" xfId="0" applyFont="1" applyFill="1" applyBorder="1" applyAlignment="1">
      <alignment horizontal="center" vertical="center"/>
    </xf>
    <xf numFmtId="0" fontId="30" fillId="10" borderId="40" xfId="0" applyFont="1" applyFill="1" applyBorder="1" applyAlignment="1">
      <alignment horizontal="center" vertical="center"/>
    </xf>
    <xf numFmtId="0" fontId="30" fillId="10" borderId="39" xfId="0" applyFont="1" applyFill="1" applyBorder="1" applyAlignment="1">
      <alignment horizontal="center" vertical="center" wrapText="1"/>
    </xf>
    <xf numFmtId="0" fontId="30" fillId="10" borderId="4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23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30" fillId="6" borderId="47" xfId="0" applyFont="1" applyFill="1" applyBorder="1" applyAlignment="1">
      <alignment horizontal="center"/>
    </xf>
    <xf numFmtId="0" fontId="30" fillId="6" borderId="3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wrapText="1"/>
    </xf>
    <xf numFmtId="0" fontId="28" fillId="0" borderId="23" xfId="0" applyFont="1" applyFill="1" applyBorder="1" applyAlignment="1">
      <alignment horizontal="center" wrapText="1"/>
    </xf>
    <xf numFmtId="49" fontId="0" fillId="10" borderId="7" xfId="0" applyNumberFormat="1" applyFill="1" applyBorder="1" applyAlignment="1">
      <alignment horizontal="center"/>
    </xf>
    <xf numFmtId="49" fontId="0" fillId="10" borderId="9" xfId="0" applyNumberFormat="1" applyFill="1" applyBorder="1" applyAlignment="1">
      <alignment horizontal="center"/>
    </xf>
    <xf numFmtId="49" fontId="0" fillId="10" borderId="24" xfId="0" applyNumberForma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53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5" fillId="0" borderId="2" xfId="0" applyFont="1" applyBorder="1" applyAlignment="1">
      <alignment horizontal="center" wrapText="1"/>
    </xf>
    <xf numFmtId="0" fontId="35" fillId="0" borderId="7" xfId="0" applyFont="1" applyBorder="1" applyAlignment="1">
      <alignment wrapText="1"/>
    </xf>
    <xf numFmtId="0" fontId="28" fillId="0" borderId="9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35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28" fillId="0" borderId="61" xfId="0" applyFont="1" applyBorder="1" applyAlignment="1">
      <alignment horizontal="center" wrapText="1"/>
    </xf>
    <xf numFmtId="0" fontId="39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14" fontId="30" fillId="0" borderId="56" xfId="0" applyNumberFormat="1" applyFont="1" applyFill="1" applyBorder="1" applyAlignment="1">
      <alignment horizontal="center"/>
    </xf>
    <xf numFmtId="0" fontId="30" fillId="0" borderId="61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0" fillId="2" borderId="53" xfId="7" applyFont="1" applyFill="1" applyBorder="1" applyAlignment="1">
      <alignment horizontal="center"/>
    </xf>
    <xf numFmtId="0" fontId="42" fillId="0" borderId="53" xfId="7" applyFont="1" applyBorder="1" applyAlignment="1">
      <alignment horizontal="center"/>
    </xf>
    <xf numFmtId="0" fontId="8" fillId="9" borderId="7" xfId="7" applyFont="1" applyFill="1" applyBorder="1" applyAlignment="1">
      <alignment horizontal="center"/>
    </xf>
    <xf numFmtId="0" fontId="8" fillId="9" borderId="24" xfId="7" applyFont="1" applyFill="1" applyBorder="1" applyAlignment="1">
      <alignment horizontal="center"/>
    </xf>
    <xf numFmtId="0" fontId="31" fillId="0" borderId="1" xfId="7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33" fillId="6" borderId="1" xfId="7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28" fillId="6" borderId="7" xfId="7" applyFont="1" applyFill="1" applyBorder="1" applyAlignment="1">
      <alignment horizontal="center"/>
    </xf>
    <xf numFmtId="0" fontId="28" fillId="6" borderId="9" xfId="7" applyFont="1" applyFill="1" applyBorder="1" applyAlignment="1">
      <alignment horizontal="center"/>
    </xf>
    <xf numFmtId="0" fontId="28" fillId="6" borderId="24" xfId="7" applyFont="1" applyFill="1" applyBorder="1" applyAlignment="1">
      <alignment horizontal="center"/>
    </xf>
    <xf numFmtId="0" fontId="8" fillId="9" borderId="9" xfId="7" applyFont="1" applyFill="1" applyBorder="1" applyAlignment="1">
      <alignment horizontal="center"/>
    </xf>
    <xf numFmtId="0" fontId="28" fillId="0" borderId="23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23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23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/>
    </xf>
    <xf numFmtId="0" fontId="35" fillId="0" borderId="9" xfId="7" applyFont="1" applyBorder="1" applyAlignment="1">
      <alignment horizontal="center"/>
    </xf>
    <xf numFmtId="0" fontId="35" fillId="0" borderId="24" xfId="7" applyFont="1" applyBorder="1" applyAlignment="1">
      <alignment horizontal="center"/>
    </xf>
    <xf numFmtId="0" fontId="29" fillId="0" borderId="1" xfId="8" applyFont="1" applyBorder="1" applyAlignment="1">
      <alignment horizontal="center" vertical="top" wrapText="1"/>
    </xf>
    <xf numFmtId="0" fontId="29" fillId="0" borderId="23" xfId="8" applyFont="1" applyBorder="1" applyAlignment="1">
      <alignment horizontal="center" vertical="top" wrapText="1"/>
    </xf>
    <xf numFmtId="0" fontId="53" fillId="0" borderId="23" xfId="0" applyFont="1" applyBorder="1" applyAlignment="1">
      <alignment horizontal="center" vertical="top" wrapText="1"/>
    </xf>
    <xf numFmtId="0" fontId="30" fillId="0" borderId="1" xfId="7" applyFont="1" applyFill="1" applyBorder="1" applyAlignment="1">
      <alignment horizontal="center" vertical="top"/>
    </xf>
    <xf numFmtId="0" fontId="30" fillId="0" borderId="2" xfId="7" applyFont="1" applyFill="1" applyBorder="1" applyAlignment="1">
      <alignment horizontal="center" vertical="top"/>
    </xf>
    <xf numFmtId="0" fontId="28" fillId="0" borderId="1" xfId="8" applyFont="1" applyBorder="1" applyAlignment="1">
      <alignment horizontal="center" vertical="center" wrapText="1"/>
    </xf>
    <xf numFmtId="0" fontId="28" fillId="0" borderId="23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35" fillId="0" borderId="53" xfId="7" applyFont="1" applyBorder="1" applyAlignment="1">
      <alignment horizontal="center"/>
    </xf>
    <xf numFmtId="0" fontId="35" fillId="5" borderId="7" xfId="7" applyFont="1" applyFill="1" applyBorder="1" applyAlignment="1">
      <alignment horizontal="center" wrapText="1"/>
    </xf>
    <xf numFmtId="0" fontId="35" fillId="5" borderId="9" xfId="7" applyFont="1" applyFill="1" applyBorder="1" applyAlignment="1">
      <alignment horizontal="center" wrapText="1"/>
    </xf>
    <xf numFmtId="0" fontId="35" fillId="5" borderId="24" xfId="7" applyFont="1" applyFill="1" applyBorder="1" applyAlignment="1">
      <alignment horizontal="center" wrapText="1"/>
    </xf>
    <xf numFmtId="0" fontId="35" fillId="0" borderId="7" xfId="7" applyFont="1" applyBorder="1" applyAlignment="1">
      <alignment horizontal="center" vertical="center"/>
    </xf>
    <xf numFmtId="0" fontId="35" fillId="0" borderId="9" xfId="7" applyFont="1" applyBorder="1" applyAlignment="1">
      <alignment horizontal="center" vertical="center"/>
    </xf>
    <xf numFmtId="0" fontId="35" fillId="0" borderId="24" xfId="7" applyFont="1" applyBorder="1" applyAlignment="1">
      <alignment horizontal="center" vertical="center"/>
    </xf>
    <xf numFmtId="0" fontId="29" fillId="0" borderId="56" xfId="8" applyFont="1" applyBorder="1" applyAlignment="1">
      <alignment horizontal="center" vertical="top" wrapText="1"/>
    </xf>
    <xf numFmtId="0" fontId="53" fillId="0" borderId="52" xfId="0" applyFont="1" applyBorder="1" applyAlignment="1">
      <alignment horizontal="center" vertical="top" wrapText="1"/>
    </xf>
    <xf numFmtId="0" fontId="53" fillId="0" borderId="55" xfId="0" applyFont="1" applyBorder="1" applyAlignment="1">
      <alignment horizontal="center" vertical="top" wrapText="1"/>
    </xf>
    <xf numFmtId="0" fontId="30" fillId="0" borderId="56" xfId="8" applyFont="1" applyBorder="1" applyAlignment="1">
      <alignment horizontal="center" vertical="top" wrapText="1"/>
    </xf>
    <xf numFmtId="0" fontId="23" fillId="0" borderId="55" xfId="0" applyFont="1" applyBorder="1" applyAlignment="1">
      <alignment horizontal="center" vertical="top" wrapText="1"/>
    </xf>
    <xf numFmtId="0" fontId="35" fillId="0" borderId="53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3" xfId="0" applyFont="1" applyBorder="1" applyAlignment="1">
      <alignment horizontal="center" wrapText="1"/>
    </xf>
    <xf numFmtId="0" fontId="31" fillId="0" borderId="1" xfId="0" applyFont="1" applyBorder="1" applyAlignment="1">
      <alignment horizontal="center" wrapText="1"/>
    </xf>
    <xf numFmtId="0" fontId="31" fillId="0" borderId="23" xfId="0" applyFont="1" applyBorder="1" applyAlignment="1">
      <alignment horizont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64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wrapText="1"/>
    </xf>
    <xf numFmtId="0" fontId="32" fillId="5" borderId="23" xfId="0" applyFont="1" applyFill="1" applyBorder="1" applyAlignment="1">
      <alignment horizontal="center" wrapText="1"/>
    </xf>
    <xf numFmtId="0" fontId="31" fillId="4" borderId="23" xfId="0" applyFont="1" applyFill="1" applyBorder="1" applyAlignment="1">
      <alignment horizontal="center" wrapText="1"/>
    </xf>
    <xf numFmtId="165" fontId="31" fillId="4" borderId="1" xfId="0" applyNumberFormat="1" applyFont="1" applyFill="1" applyBorder="1" applyAlignment="1">
      <alignment horizontal="center" wrapText="1"/>
    </xf>
    <xf numFmtId="165" fontId="31" fillId="4" borderId="23" xfId="0" applyNumberFormat="1" applyFont="1" applyFill="1" applyBorder="1" applyAlignment="1">
      <alignment horizontal="center" wrapText="1"/>
    </xf>
    <xf numFmtId="0" fontId="31" fillId="0" borderId="53" xfId="8" applyFont="1" applyBorder="1" applyAlignment="1">
      <alignment horizontal="center"/>
    </xf>
    <xf numFmtId="0" fontId="32" fillId="4" borderId="7" xfId="8" applyFont="1" applyFill="1" applyBorder="1" applyAlignment="1">
      <alignment horizontal="center"/>
    </xf>
    <xf numFmtId="0" fontId="32" fillId="4" borderId="9" xfId="8" applyFont="1" applyFill="1" applyBorder="1" applyAlignment="1">
      <alignment horizontal="center"/>
    </xf>
    <xf numFmtId="0" fontId="32" fillId="4" borderId="24" xfId="8" applyFont="1" applyFill="1" applyBorder="1" applyAlignment="1">
      <alignment horizontal="center"/>
    </xf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1" fillId="0" borderId="59" xfId="0" applyFont="1" applyBorder="1" applyAlignment="1">
      <alignment horizontal="center"/>
    </xf>
    <xf numFmtId="0" fontId="31" fillId="0" borderId="61" xfId="0" applyFont="1" applyBorder="1" applyAlignment="1">
      <alignment horizontal="center"/>
    </xf>
    <xf numFmtId="0" fontId="36" fillId="0" borderId="53" xfId="0" applyFont="1" applyBorder="1" applyAlignment="1">
      <alignment horizontal="center"/>
    </xf>
    <xf numFmtId="0" fontId="48" fillId="0" borderId="0" xfId="0" applyFont="1" applyBorder="1" applyAlignment="1">
      <alignment horizontal="center" wrapText="1"/>
    </xf>
    <xf numFmtId="0" fontId="48" fillId="0" borderId="53" xfId="0" applyFont="1" applyBorder="1" applyAlignment="1">
      <alignment horizontal="center" wrapText="1"/>
    </xf>
    <xf numFmtId="14" fontId="32" fillId="4" borderId="1" xfId="0" applyNumberFormat="1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2" fillId="4" borderId="7" xfId="0" applyFont="1" applyFill="1" applyBorder="1" applyAlignment="1">
      <alignment horizontal="center"/>
    </xf>
    <xf numFmtId="0" fontId="32" fillId="4" borderId="24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wrapText="1"/>
    </xf>
    <xf numFmtId="0" fontId="33" fillId="3" borderId="23" xfId="0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0" fontId="33" fillId="0" borderId="2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1" fillId="0" borderId="56" xfId="0" applyFont="1" applyBorder="1" applyAlignment="1">
      <alignment horizontal="center" wrapText="1"/>
    </xf>
    <xf numFmtId="0" fontId="31" fillId="0" borderId="61" xfId="0" applyFont="1" applyBorder="1" applyAlignment="1">
      <alignment horizontal="center" wrapText="1"/>
    </xf>
    <xf numFmtId="0" fontId="31" fillId="0" borderId="55" xfId="0" applyFont="1" applyBorder="1" applyAlignment="1">
      <alignment horizontal="center" wrapText="1"/>
    </xf>
    <xf numFmtId="0" fontId="31" fillId="0" borderId="54" xfId="0" applyFont="1" applyBorder="1" applyAlignment="1">
      <alignment horizont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32" fillId="0" borderId="56" xfId="0" applyFont="1" applyFill="1" applyBorder="1" applyAlignment="1">
      <alignment horizontal="center" vertical="center" wrapText="1"/>
    </xf>
    <xf numFmtId="0" fontId="28" fillId="0" borderId="61" xfId="0" applyFont="1" applyFill="1" applyBorder="1" applyAlignment="1">
      <alignment horizontal="center" vertical="center" wrapText="1"/>
    </xf>
    <xf numFmtId="0" fontId="28" fillId="0" borderId="55" xfId="0" applyFont="1" applyFill="1" applyBorder="1" applyAlignment="1">
      <alignment horizontal="center" vertical="center" wrapText="1"/>
    </xf>
    <xf numFmtId="0" fontId="28" fillId="0" borderId="54" xfId="0" applyFont="1" applyFill="1" applyBorder="1" applyAlignment="1">
      <alignment horizontal="center" vertical="center" wrapText="1"/>
    </xf>
    <xf numFmtId="0" fontId="32" fillId="4" borderId="23" xfId="0" applyFont="1" applyFill="1" applyBorder="1" applyAlignment="1">
      <alignment horizontal="center" vertical="center" textRotation="90" wrapText="1"/>
    </xf>
    <xf numFmtId="0" fontId="28" fillId="0" borderId="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9" fillId="0" borderId="24" xfId="0" applyFont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9" xfId="0" applyFont="1" applyFill="1" applyBorder="1" applyAlignment="1">
      <alignment horizontal="center" wrapText="1"/>
    </xf>
    <xf numFmtId="0" fontId="39" fillId="0" borderId="24" xfId="0" applyFont="1" applyFill="1" applyBorder="1" applyAlignment="1">
      <alignment horizont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wrapText="1"/>
    </xf>
    <xf numFmtId="0" fontId="33" fillId="0" borderId="23" xfId="0" applyFont="1" applyFill="1" applyBorder="1" applyAlignment="1">
      <alignment horizont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J53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13" sqref="M13"/>
    </sheetView>
  </sheetViews>
  <sheetFormatPr defaultRowHeight="15"/>
  <cols>
    <col min="1" max="1" width="19.109375" customWidth="1"/>
    <col min="2" max="2" width="6.77734375" customWidth="1"/>
    <col min="3" max="3" width="7.5546875" customWidth="1"/>
    <col min="4" max="4" width="8.109375" customWidth="1"/>
    <col min="5" max="5" width="6.109375" customWidth="1"/>
    <col min="6" max="6" width="7.5546875" customWidth="1"/>
    <col min="7" max="7" width="7.88671875" customWidth="1"/>
    <col min="8" max="8" width="6.21875" customWidth="1"/>
    <col min="9" max="9" width="7.77734375" customWidth="1"/>
    <col min="10" max="10" width="8.33203125" customWidth="1"/>
    <col min="11" max="11" width="6.44140625" customWidth="1"/>
    <col min="12" max="12" width="6.77734375" customWidth="1"/>
    <col min="13" max="13" width="8" style="271" customWidth="1"/>
    <col min="14" max="14" width="6.33203125" customWidth="1"/>
    <col min="15" max="15" width="7.5546875" customWidth="1"/>
    <col min="16" max="16" width="6.21875" customWidth="1"/>
    <col min="17" max="17" width="24.6640625" customWidth="1"/>
    <col min="18" max="18" width="8.88671875" style="208"/>
    <col min="19" max="19" width="9.21875" style="208" customWidth="1"/>
    <col min="20" max="20" width="8.88671875" style="208"/>
    <col min="21" max="21" width="11.77734375" style="208" customWidth="1"/>
    <col min="22" max="23" width="8.88671875" style="208"/>
  </cols>
  <sheetData>
    <row r="1" spans="1:36" s="176" customFormat="1" ht="18" customHeight="1">
      <c r="A1" s="833" t="s">
        <v>443</v>
      </c>
      <c r="B1" s="833"/>
      <c r="C1" s="833"/>
      <c r="D1" s="833"/>
      <c r="E1" s="833"/>
      <c r="F1" s="833"/>
      <c r="G1" s="833"/>
      <c r="H1" s="833"/>
      <c r="I1" s="833"/>
      <c r="J1" s="833"/>
      <c r="K1" s="833"/>
      <c r="L1" s="833"/>
      <c r="M1" s="833"/>
      <c r="N1" s="833"/>
      <c r="O1" s="833"/>
      <c r="P1" s="833"/>
      <c r="Q1" s="373"/>
      <c r="R1" s="755"/>
      <c r="S1" s="755"/>
      <c r="T1" s="755"/>
      <c r="X1" s="741"/>
      <c r="Y1" s="741"/>
      <c r="Z1" s="741"/>
      <c r="AA1" s="741"/>
      <c r="AB1" s="741"/>
      <c r="AC1" s="374"/>
      <c r="AD1" s="374"/>
      <c r="AE1" s="374"/>
      <c r="AF1" s="374"/>
      <c r="AG1" s="374"/>
      <c r="AH1" s="374"/>
      <c r="AI1" s="374"/>
      <c r="AJ1" s="374"/>
    </row>
    <row r="2" spans="1:36" s="176" customFormat="1" ht="18" customHeight="1" thickBot="1">
      <c r="A2" s="834" t="s">
        <v>414</v>
      </c>
      <c r="B2" s="834"/>
      <c r="C2" s="834"/>
      <c r="D2" s="834"/>
      <c r="E2" s="834"/>
      <c r="F2" s="834"/>
      <c r="G2" s="834"/>
      <c r="H2" s="834"/>
      <c r="I2" s="834"/>
      <c r="J2" s="834"/>
      <c r="K2" s="834"/>
      <c r="L2" s="834"/>
      <c r="M2" s="834"/>
      <c r="N2" s="834"/>
      <c r="O2" s="834"/>
      <c r="P2" s="834"/>
      <c r="Q2" s="661"/>
      <c r="R2" s="661"/>
      <c r="S2" s="661" t="s">
        <v>263</v>
      </c>
      <c r="T2" s="661"/>
      <c r="X2" s="741"/>
      <c r="Y2" s="741"/>
      <c r="Z2" s="741"/>
      <c r="AA2" s="741"/>
      <c r="AB2" s="741"/>
      <c r="AC2" s="374"/>
      <c r="AD2" s="374"/>
      <c r="AE2" s="374"/>
      <c r="AF2" s="374"/>
      <c r="AG2" s="374"/>
      <c r="AH2" s="374"/>
      <c r="AI2" s="374"/>
      <c r="AJ2" s="374"/>
    </row>
    <row r="3" spans="1:36" ht="26.45" customHeight="1" thickBot="1">
      <c r="A3" s="830" t="s">
        <v>153</v>
      </c>
      <c r="B3" s="830" t="s">
        <v>154</v>
      </c>
      <c r="C3" s="835" t="s">
        <v>341</v>
      </c>
      <c r="D3" s="835" t="s">
        <v>342</v>
      </c>
      <c r="E3" s="835" t="s">
        <v>343</v>
      </c>
      <c r="F3" s="837" t="s">
        <v>106</v>
      </c>
      <c r="G3" s="830" t="s">
        <v>107</v>
      </c>
      <c r="H3" s="830" t="s">
        <v>155</v>
      </c>
      <c r="I3" s="830" t="s">
        <v>156</v>
      </c>
      <c r="J3" s="830" t="s">
        <v>344</v>
      </c>
      <c r="K3" s="832" t="s">
        <v>343</v>
      </c>
      <c r="L3" s="827" t="s">
        <v>415</v>
      </c>
      <c r="M3" s="828"/>
      <c r="N3" s="828"/>
      <c r="O3" s="828"/>
      <c r="P3" s="829"/>
      <c r="Q3" s="208"/>
      <c r="R3" s="2" t="s">
        <v>0</v>
      </c>
      <c r="S3" s="2" t="s">
        <v>1</v>
      </c>
      <c r="T3" s="3" t="s">
        <v>3</v>
      </c>
      <c r="X3" s="742"/>
      <c r="Y3" s="742"/>
      <c r="Z3" s="742"/>
      <c r="AA3" s="742"/>
      <c r="AB3" s="742"/>
      <c r="AC3" s="375"/>
      <c r="AD3" s="375"/>
      <c r="AE3" s="375"/>
      <c r="AF3" s="375"/>
      <c r="AG3" s="375"/>
      <c r="AH3" s="375"/>
      <c r="AI3" s="375"/>
      <c r="AJ3" s="375"/>
    </row>
    <row r="4" spans="1:36" ht="48" customHeight="1" thickBot="1">
      <c r="A4" s="831"/>
      <c r="B4" s="831"/>
      <c r="C4" s="836"/>
      <c r="D4" s="836"/>
      <c r="E4" s="836"/>
      <c r="F4" s="838"/>
      <c r="G4" s="831"/>
      <c r="H4" s="831"/>
      <c r="I4" s="831"/>
      <c r="J4" s="831"/>
      <c r="K4" s="831"/>
      <c r="L4" s="719" t="s">
        <v>0</v>
      </c>
      <c r="M4" s="723" t="s">
        <v>385</v>
      </c>
      <c r="N4" s="720" t="s">
        <v>6</v>
      </c>
      <c r="O4" s="721" t="s">
        <v>345</v>
      </c>
      <c r="P4" s="722" t="s">
        <v>343</v>
      </c>
      <c r="Q4" s="208"/>
      <c r="R4" s="756" t="s">
        <v>4</v>
      </c>
      <c r="S4" s="756" t="s">
        <v>4</v>
      </c>
      <c r="T4" s="757">
        <v>2017</v>
      </c>
      <c r="X4" s="742"/>
      <c r="Y4" s="742"/>
      <c r="Z4" s="742"/>
      <c r="AA4" s="742"/>
      <c r="AB4" s="742"/>
      <c r="AC4" s="375"/>
      <c r="AD4" s="375"/>
      <c r="AE4" s="375"/>
      <c r="AF4" s="375"/>
      <c r="AG4" s="375"/>
      <c r="AH4" s="375"/>
      <c r="AI4" s="375"/>
      <c r="AJ4" s="375"/>
    </row>
    <row r="5" spans="1:36" ht="31.9" customHeight="1">
      <c r="A5" s="514" t="s">
        <v>210</v>
      </c>
      <c r="B5" s="144" t="s">
        <v>73</v>
      </c>
      <c r="C5" s="505">
        <v>8240.2000000000007</v>
      </c>
      <c r="D5" s="506">
        <v>850</v>
      </c>
      <c r="E5" s="650">
        <f>D5/C5*100</f>
        <v>10.315283609621124</v>
      </c>
      <c r="F5" s="716">
        <f>L5+R5</f>
        <v>850</v>
      </c>
      <c r="G5" s="717">
        <v>0</v>
      </c>
      <c r="H5" s="717">
        <f>SUM(G5/F5)*100</f>
        <v>0</v>
      </c>
      <c r="I5" s="717">
        <f>G5/D5*100</f>
        <v>0</v>
      </c>
      <c r="J5" s="784">
        <f>O5+T5</f>
        <v>5969.1</v>
      </c>
      <c r="K5" s="717">
        <f>SUM(G5/J5)*100</f>
        <v>0</v>
      </c>
      <c r="L5" s="718">
        <v>0</v>
      </c>
      <c r="M5" s="644">
        <v>0</v>
      </c>
      <c r="N5" s="714">
        <v>0</v>
      </c>
      <c r="O5" s="644">
        <v>702.1</v>
      </c>
      <c r="P5" s="646">
        <f>SUM(M5/O5)*100</f>
        <v>0</v>
      </c>
      <c r="Q5" s="377" t="s">
        <v>120</v>
      </c>
      <c r="R5" s="765">
        <v>850</v>
      </c>
      <c r="S5" s="738">
        <v>0</v>
      </c>
      <c r="T5" s="771">
        <v>5267</v>
      </c>
      <c r="X5" s="742"/>
      <c r="Y5" s="742"/>
      <c r="Z5" s="742"/>
      <c r="AA5" s="742"/>
      <c r="AB5" s="742"/>
      <c r="AC5" s="375"/>
      <c r="AD5" s="375"/>
      <c r="AE5" s="375"/>
      <c r="AF5" s="375"/>
      <c r="AG5" s="375"/>
      <c r="AH5" s="375"/>
      <c r="AI5" s="375"/>
      <c r="AJ5" s="375"/>
    </row>
    <row r="6" spans="1:36" ht="7.9" customHeight="1">
      <c r="A6" s="514"/>
      <c r="B6" s="144"/>
      <c r="C6" s="505"/>
      <c r="D6" s="506"/>
      <c r="E6" s="650"/>
      <c r="F6" s="301"/>
      <c r="G6" s="88"/>
      <c r="H6" s="88"/>
      <c r="I6" s="88"/>
      <c r="J6" s="785"/>
      <c r="K6" s="88"/>
      <c r="L6" s="656"/>
      <c r="M6" s="645"/>
      <c r="N6" s="714"/>
      <c r="O6" s="645"/>
      <c r="P6" s="646"/>
      <c r="Q6" s="377"/>
      <c r="R6" s="766"/>
      <c r="S6" s="769"/>
      <c r="T6" s="772"/>
      <c r="X6" s="742"/>
      <c r="Y6" s="742"/>
      <c r="Z6" s="742"/>
      <c r="AA6" s="742"/>
      <c r="AB6" s="742"/>
      <c r="AC6" s="375"/>
      <c r="AD6" s="375"/>
      <c r="AE6" s="375"/>
      <c r="AF6" s="375"/>
      <c r="AG6" s="375"/>
      <c r="AH6" s="375"/>
      <c r="AI6" s="375"/>
      <c r="AJ6" s="375"/>
    </row>
    <row r="7" spans="1:36" ht="19.149999999999999" customHeight="1">
      <c r="A7" s="515" t="s">
        <v>169</v>
      </c>
      <c r="B7" s="87" t="s">
        <v>7</v>
      </c>
      <c r="C7" s="507">
        <v>31874.6</v>
      </c>
      <c r="D7" s="508">
        <v>33450</v>
      </c>
      <c r="E7" s="651">
        <f>D7/C7*100</f>
        <v>104.94249339599557</v>
      </c>
      <c r="F7" s="301">
        <f>L7+R7</f>
        <v>25439</v>
      </c>
      <c r="G7" s="88">
        <f>M7+S7</f>
        <v>26095.4</v>
      </c>
      <c r="H7" s="88">
        <f>SUM(G7/F7)*100</f>
        <v>102.58029010574316</v>
      </c>
      <c r="I7" s="88">
        <f>G7/D7*100</f>
        <v>78.013153961136027</v>
      </c>
      <c r="J7" s="784">
        <f>O7+T7</f>
        <v>23926.199999999997</v>
      </c>
      <c r="K7" s="88">
        <f>SUM(G7/J7)*100</f>
        <v>109.06621193503358</v>
      </c>
      <c r="L7" s="783">
        <v>2680</v>
      </c>
      <c r="M7" s="298">
        <v>2485.1999999999998</v>
      </c>
      <c r="N7" s="299">
        <f>SUM(M7/L7)*100</f>
        <v>92.731343283582078</v>
      </c>
      <c r="O7" s="298">
        <v>2500.6</v>
      </c>
      <c r="P7" s="300">
        <f>SUM(M7/O7)*100</f>
        <v>99.384147804526918</v>
      </c>
      <c r="Q7" s="55" t="s">
        <v>169</v>
      </c>
      <c r="R7" s="766">
        <v>22759</v>
      </c>
      <c r="S7" s="769">
        <v>23610.2</v>
      </c>
      <c r="T7" s="772">
        <v>21425.599999999999</v>
      </c>
      <c r="X7" s="742"/>
      <c r="Y7" s="742"/>
      <c r="Z7" s="742"/>
      <c r="AA7" s="742"/>
      <c r="AB7" s="742"/>
      <c r="AC7" s="375"/>
      <c r="AD7" s="375"/>
      <c r="AE7" s="375"/>
      <c r="AF7" s="375"/>
      <c r="AG7" s="375"/>
      <c r="AH7" s="375"/>
      <c r="AI7" s="375"/>
      <c r="AJ7" s="375"/>
    </row>
    <row r="8" spans="1:36" ht="6.6" customHeight="1">
      <c r="A8" s="204"/>
      <c r="B8" s="87"/>
      <c r="C8" s="507"/>
      <c r="D8" s="508"/>
      <c r="E8" s="652"/>
      <c r="F8" s="301"/>
      <c r="G8" s="88"/>
      <c r="H8" s="88"/>
      <c r="I8" s="88"/>
      <c r="J8" s="296"/>
      <c r="K8" s="88"/>
      <c r="L8" s="657"/>
      <c r="M8" s="298"/>
      <c r="N8" s="299"/>
      <c r="O8" s="298"/>
      <c r="P8" s="300"/>
      <c r="Q8" s="378"/>
      <c r="R8" s="766"/>
      <c r="S8" s="769"/>
      <c r="T8" s="772"/>
      <c r="X8" s="742"/>
      <c r="Y8" s="742"/>
      <c r="Z8" s="742"/>
      <c r="AA8" s="742"/>
      <c r="AB8" s="742"/>
      <c r="AC8" s="375"/>
      <c r="AD8" s="375"/>
      <c r="AE8" s="375"/>
      <c r="AF8" s="375"/>
      <c r="AG8" s="375"/>
      <c r="AH8" s="375"/>
      <c r="AI8" s="375"/>
      <c r="AJ8" s="375"/>
    </row>
    <row r="9" spans="1:36" ht="17.45" customHeight="1">
      <c r="A9" s="515" t="s">
        <v>170</v>
      </c>
      <c r="B9" s="87" t="s">
        <v>7</v>
      </c>
      <c r="C9" s="507">
        <v>517.70000000000005</v>
      </c>
      <c r="D9" s="508">
        <v>550</v>
      </c>
      <c r="E9" s="651">
        <f>D9/C9*100</f>
        <v>106.23913463395789</v>
      </c>
      <c r="F9" s="301">
        <f>L9+R9</f>
        <v>494</v>
      </c>
      <c r="G9" s="88">
        <f>M9+S9</f>
        <v>532.1</v>
      </c>
      <c r="H9" s="88">
        <f>SUM(G9/F9)*100</f>
        <v>107.71255060728745</v>
      </c>
      <c r="I9" s="88">
        <f>G9/D9*100</f>
        <v>96.74545454545455</v>
      </c>
      <c r="J9" s="784">
        <f>O9+T9</f>
        <v>338.8</v>
      </c>
      <c r="K9" s="88">
        <f>SUM(G9/J9)*100</f>
        <v>157.05430932703661</v>
      </c>
      <c r="L9" s="657">
        <v>46</v>
      </c>
      <c r="M9" s="298">
        <v>28.4</v>
      </c>
      <c r="N9" s="299">
        <f>SUM(M9/L9)*100</f>
        <v>61.739130434782609</v>
      </c>
      <c r="O9" s="298">
        <v>33.200000000000003</v>
      </c>
      <c r="P9" s="300">
        <f>SUM(M9/O9)*100</f>
        <v>85.542168674698786</v>
      </c>
      <c r="Q9" s="55" t="s">
        <v>170</v>
      </c>
      <c r="R9" s="766">
        <v>448</v>
      </c>
      <c r="S9" s="769">
        <v>503.7</v>
      </c>
      <c r="T9" s="772">
        <v>305.60000000000002</v>
      </c>
      <c r="X9" s="742"/>
      <c r="Y9" s="742"/>
      <c r="Z9" s="742"/>
      <c r="AA9" s="742"/>
      <c r="AB9" s="742"/>
      <c r="AC9" s="375"/>
      <c r="AD9" s="375"/>
      <c r="AE9" s="375"/>
      <c r="AF9" s="375"/>
      <c r="AG9" s="375"/>
      <c r="AH9" s="375"/>
      <c r="AI9" s="375"/>
      <c r="AJ9" s="375"/>
    </row>
    <row r="10" spans="1:36" ht="7.15" customHeight="1">
      <c r="A10" s="515"/>
      <c r="B10" s="87"/>
      <c r="C10" s="507"/>
      <c r="D10" s="508"/>
      <c r="E10" s="651"/>
      <c r="F10" s="301"/>
      <c r="G10" s="88"/>
      <c r="H10" s="88"/>
      <c r="I10" s="88"/>
      <c r="J10" s="296"/>
      <c r="K10" s="88"/>
      <c r="L10" s="657"/>
      <c r="M10" s="298"/>
      <c r="N10" s="299"/>
      <c r="O10" s="298"/>
      <c r="P10" s="300"/>
      <c r="Q10" s="378"/>
      <c r="R10" s="766"/>
      <c r="S10" s="769"/>
      <c r="T10" s="772"/>
      <c r="X10" s="742"/>
      <c r="Y10" s="742"/>
      <c r="Z10" s="742"/>
      <c r="AA10" s="742"/>
      <c r="AB10" s="742"/>
      <c r="AC10" s="375"/>
      <c r="AD10" s="375"/>
      <c r="AE10" s="375"/>
      <c r="AF10" s="375"/>
      <c r="AG10" s="375"/>
      <c r="AH10" s="375"/>
      <c r="AI10" s="375"/>
      <c r="AJ10" s="375"/>
    </row>
    <row r="11" spans="1:36" ht="40.15" customHeight="1">
      <c r="A11" s="516" t="s">
        <v>211</v>
      </c>
      <c r="B11" s="99" t="s">
        <v>175</v>
      </c>
      <c r="C11" s="507">
        <v>108215</v>
      </c>
      <c r="D11" s="508">
        <v>95840</v>
      </c>
      <c r="E11" s="651">
        <f>D11/C11*100</f>
        <v>88.564431917941135</v>
      </c>
      <c r="F11" s="301">
        <v>76840</v>
      </c>
      <c r="G11" s="297">
        <v>90438</v>
      </c>
      <c r="H11" s="88">
        <f t="shared" ref="H11" si="0">SUM(G11/F11)*100</f>
        <v>117.69651223321188</v>
      </c>
      <c r="I11" s="88">
        <f>G11/D11*100</f>
        <v>94.363522537562602</v>
      </c>
      <c r="J11" s="296">
        <v>80537</v>
      </c>
      <c r="K11" s="88">
        <f>SUM(G11/J11)*100</f>
        <v>112.29372834846096</v>
      </c>
      <c r="L11" s="657"/>
      <c r="M11" s="298">
        <v>32400</v>
      </c>
      <c r="N11" s="299"/>
      <c r="O11" s="298"/>
      <c r="P11" s="300"/>
      <c r="Q11" s="378"/>
      <c r="R11" s="766">
        <v>53840</v>
      </c>
      <c r="S11" s="769">
        <v>58038</v>
      </c>
      <c r="T11" s="772">
        <v>48549</v>
      </c>
      <c r="X11" s="742"/>
      <c r="Y11" s="742"/>
      <c r="Z11" s="742"/>
      <c r="AA11" s="742"/>
      <c r="AB11" s="742"/>
      <c r="AC11" s="375"/>
      <c r="AD11" s="375"/>
      <c r="AE11" s="375"/>
      <c r="AF11" s="375"/>
      <c r="AG11" s="375"/>
      <c r="AH11" s="375"/>
      <c r="AI11" s="375"/>
      <c r="AJ11" s="375"/>
    </row>
    <row r="12" spans="1:36" ht="6.6" customHeight="1">
      <c r="A12" s="204"/>
      <c r="B12" s="205"/>
      <c r="C12" s="507"/>
      <c r="D12" s="508"/>
      <c r="E12" s="652"/>
      <c r="F12" s="463"/>
      <c r="G12" s="298"/>
      <c r="H12" s="298"/>
      <c r="I12" s="298"/>
      <c r="J12" s="299"/>
      <c r="K12" s="298"/>
      <c r="L12" s="658"/>
      <c r="M12" s="298"/>
      <c r="N12" s="299"/>
      <c r="O12" s="298"/>
      <c r="P12" s="300"/>
      <c r="Q12" s="378"/>
      <c r="R12" s="767"/>
      <c r="S12" s="770"/>
      <c r="T12" s="773"/>
      <c r="X12" s="742"/>
      <c r="Y12" s="742"/>
      <c r="Z12" s="742"/>
      <c r="AA12" s="742"/>
      <c r="AB12" s="742"/>
      <c r="AC12" s="375"/>
      <c r="AD12" s="375"/>
      <c r="AE12" s="375"/>
      <c r="AF12" s="375"/>
      <c r="AG12" s="375"/>
      <c r="AH12" s="375"/>
      <c r="AI12" s="375"/>
      <c r="AJ12" s="375"/>
    </row>
    <row r="13" spans="1:36" ht="28.15" customHeight="1">
      <c r="A13" s="425" t="s">
        <v>143</v>
      </c>
      <c r="B13" s="205" t="s">
        <v>8</v>
      </c>
      <c r="C13" s="507">
        <v>1136275.8</v>
      </c>
      <c r="D13" s="508">
        <v>1200778</v>
      </c>
      <c r="E13" s="651">
        <f>D13/C13*100</f>
        <v>105.67663238097651</v>
      </c>
      <c r="F13" s="301">
        <f>L13+R13</f>
        <v>853170</v>
      </c>
      <c r="G13" s="88">
        <f>M13+S13</f>
        <v>866570.6</v>
      </c>
      <c r="H13" s="297">
        <f>SUM(G13/F13)*100</f>
        <v>101.57068345112931</v>
      </c>
      <c r="I13" s="297">
        <f>G13/D13*100</f>
        <v>72.167428117437197</v>
      </c>
      <c r="J13" s="784">
        <f>O13+T13</f>
        <v>800926</v>
      </c>
      <c r="K13" s="297">
        <f>SUM(G13/J13)*100</f>
        <v>108.19608802810747</v>
      </c>
      <c r="L13" s="658">
        <v>108194</v>
      </c>
      <c r="M13" s="787">
        <v>108210</v>
      </c>
      <c r="N13" s="298">
        <f>SUM(M13/L13)*100</f>
        <v>100.0147882507348</v>
      </c>
      <c r="O13" s="298">
        <v>101503</v>
      </c>
      <c r="P13" s="647">
        <f>SUM(M13/O13)*100</f>
        <v>106.60768647232102</v>
      </c>
      <c r="Q13" s="377" t="s">
        <v>119</v>
      </c>
      <c r="R13" s="766">
        <v>744976</v>
      </c>
      <c r="S13" s="769">
        <v>758360.6</v>
      </c>
      <c r="T13" s="772">
        <v>699423</v>
      </c>
      <c r="X13" s="742"/>
      <c r="Y13" s="742"/>
      <c r="Z13" s="742"/>
      <c r="AA13" s="742"/>
      <c r="AB13" s="742"/>
      <c r="AC13" s="375"/>
      <c r="AD13" s="375"/>
      <c r="AE13" s="375"/>
      <c r="AF13" s="375"/>
      <c r="AG13" s="375"/>
      <c r="AH13" s="375"/>
      <c r="AI13" s="375"/>
      <c r="AJ13" s="375"/>
    </row>
    <row r="14" spans="1:36" ht="6" customHeight="1">
      <c r="A14" s="206"/>
      <c r="B14" s="205"/>
      <c r="C14" s="507"/>
      <c r="D14" s="508"/>
      <c r="E14" s="652"/>
      <c r="F14" s="301"/>
      <c r="G14" s="301"/>
      <c r="H14" s="297"/>
      <c r="I14" s="297"/>
      <c r="J14" s="297"/>
      <c r="K14" s="297"/>
      <c r="L14" s="658"/>
      <c r="M14" s="298"/>
      <c r="N14" s="298"/>
      <c r="O14" s="298"/>
      <c r="P14" s="647"/>
      <c r="Q14" s="377"/>
      <c r="R14" s="768"/>
      <c r="S14" s="768"/>
      <c r="T14" s="774"/>
      <c r="X14" s="742"/>
      <c r="Y14" s="742"/>
      <c r="Z14" s="742"/>
      <c r="AA14" s="742"/>
      <c r="AB14" s="742"/>
      <c r="AC14" s="375"/>
      <c r="AD14" s="375"/>
      <c r="AE14" s="375"/>
      <c r="AF14" s="375"/>
      <c r="AG14" s="375"/>
      <c r="AH14" s="375"/>
      <c r="AI14" s="375"/>
      <c r="AJ14" s="375"/>
    </row>
    <row r="15" spans="1:36" ht="28.9" customHeight="1">
      <c r="A15" s="425" t="s">
        <v>164</v>
      </c>
      <c r="B15" s="207" t="s">
        <v>9</v>
      </c>
      <c r="C15" s="509">
        <v>7340</v>
      </c>
      <c r="D15" s="510">
        <v>7209</v>
      </c>
      <c r="E15" s="651">
        <f>D15/C15*100</f>
        <v>98.21525885558583</v>
      </c>
      <c r="F15" s="301">
        <f>L15+R15</f>
        <v>5297</v>
      </c>
      <c r="G15" s="88">
        <f>M15+S15</f>
        <v>5286.5</v>
      </c>
      <c r="H15" s="297">
        <f>SUM(G15/F15)*100</f>
        <v>99.80177458939022</v>
      </c>
      <c r="I15" s="297">
        <f>G15/D15*100</f>
        <v>73.331946178388137</v>
      </c>
      <c r="J15" s="784">
        <f>O15+T15</f>
        <v>5394.7999999999993</v>
      </c>
      <c r="K15" s="297">
        <f>SUM(G15/J15)*100</f>
        <v>97.992511307184699</v>
      </c>
      <c r="L15" s="658">
        <v>678</v>
      </c>
      <c r="M15" s="298">
        <v>611</v>
      </c>
      <c r="N15" s="298">
        <f>SUM(M15/L15)*100</f>
        <v>90.117994100294979</v>
      </c>
      <c r="O15" s="298">
        <v>660.4</v>
      </c>
      <c r="P15" s="647">
        <f>SUM(M15/O15)*100</f>
        <v>92.519685039370074</v>
      </c>
      <c r="Q15" s="377" t="s">
        <v>71</v>
      </c>
      <c r="R15" s="766">
        <v>4619</v>
      </c>
      <c r="S15" s="769">
        <v>4675.5</v>
      </c>
      <c r="T15" s="772">
        <v>4734.3999999999996</v>
      </c>
      <c r="X15" s="742"/>
      <c r="Y15" s="742"/>
      <c r="Z15" s="742"/>
      <c r="AA15" s="742"/>
      <c r="AB15" s="742"/>
      <c r="AC15" s="375"/>
      <c r="AD15" s="375"/>
      <c r="AE15" s="375"/>
      <c r="AF15" s="375"/>
      <c r="AG15" s="375"/>
      <c r="AH15" s="375"/>
      <c r="AI15" s="375"/>
      <c r="AJ15" s="375"/>
    </row>
    <row r="16" spans="1:36" ht="6.6" customHeight="1">
      <c r="A16" s="206"/>
      <c r="B16" s="89"/>
      <c r="C16" s="509"/>
      <c r="D16" s="510"/>
      <c r="E16" s="653"/>
      <c r="F16" s="301"/>
      <c r="G16" s="301"/>
      <c r="H16" s="297"/>
      <c r="I16" s="297"/>
      <c r="J16" s="786"/>
      <c r="K16" s="297"/>
      <c r="L16" s="658"/>
      <c r="M16" s="463"/>
      <c r="N16" s="299"/>
      <c r="O16" s="463"/>
      <c r="P16" s="300"/>
      <c r="Q16" s="377"/>
      <c r="R16" s="768"/>
      <c r="S16" s="768"/>
      <c r="T16" s="775"/>
      <c r="X16" s="742"/>
      <c r="Y16" s="742"/>
      <c r="Z16" s="742"/>
      <c r="AA16" s="742"/>
      <c r="AB16" s="742"/>
      <c r="AC16" s="375"/>
      <c r="AD16" s="375"/>
      <c r="AE16" s="375"/>
      <c r="AF16" s="375"/>
      <c r="AG16" s="375"/>
      <c r="AH16" s="375"/>
      <c r="AI16" s="375"/>
      <c r="AJ16" s="375"/>
    </row>
    <row r="17" spans="1:36" s="180" customFormat="1" ht="16.149999999999999" customHeight="1">
      <c r="A17" s="206" t="s">
        <v>10</v>
      </c>
      <c r="B17" s="205" t="s">
        <v>8</v>
      </c>
      <c r="C17" s="808">
        <v>65950.399999999994</v>
      </c>
      <c r="D17" s="809">
        <v>61735.6</v>
      </c>
      <c r="E17" s="810">
        <f>D17/C17*100</f>
        <v>93.60913656323541</v>
      </c>
      <c r="F17" s="297">
        <v>42440.5</v>
      </c>
      <c r="G17" s="297">
        <f>M17+S17</f>
        <v>43622.2</v>
      </c>
      <c r="H17" s="297">
        <f>SUM(G17/F17)*100</f>
        <v>102.78436870442147</v>
      </c>
      <c r="I17" s="297">
        <f>G17/D17*100</f>
        <v>70.659716597878699</v>
      </c>
      <c r="J17" s="811">
        <f>O17+T17</f>
        <v>46257.1</v>
      </c>
      <c r="K17" s="297">
        <f>SUM(G17/J17)*100</f>
        <v>94.303793363613366</v>
      </c>
      <c r="L17" s="658">
        <v>4362.2</v>
      </c>
      <c r="M17" s="298">
        <v>5116.5</v>
      </c>
      <c r="N17" s="298">
        <f>SUM(M17/L17)*100</f>
        <v>117.29173352895327</v>
      </c>
      <c r="O17" s="298">
        <v>3765.1</v>
      </c>
      <c r="P17" s="647">
        <f>SUM(M17/O17)*100</f>
        <v>135.8928049719795</v>
      </c>
      <c r="Q17" s="379" t="s">
        <v>10</v>
      </c>
      <c r="R17" s="768">
        <v>42440.5</v>
      </c>
      <c r="S17" s="770">
        <v>38505.699999999997</v>
      </c>
      <c r="T17" s="776">
        <v>42492</v>
      </c>
      <c r="U17" s="271"/>
      <c r="V17" s="271"/>
      <c r="W17" s="271"/>
      <c r="X17" s="743"/>
      <c r="Y17" s="743"/>
      <c r="Z17" s="743"/>
      <c r="AA17" s="743"/>
      <c r="AB17" s="743"/>
      <c r="AC17" s="376"/>
      <c r="AD17" s="376"/>
      <c r="AE17" s="376"/>
      <c r="AF17" s="376"/>
      <c r="AG17" s="376"/>
      <c r="AH17" s="376"/>
      <c r="AI17" s="376"/>
      <c r="AJ17" s="376"/>
    </row>
    <row r="18" spans="1:36" ht="10.9" customHeight="1">
      <c r="A18" s="206"/>
      <c r="B18" s="87"/>
      <c r="C18" s="507"/>
      <c r="D18" s="508"/>
      <c r="E18" s="652"/>
      <c r="F18" s="297"/>
      <c r="G18" s="88"/>
      <c r="H18" s="88"/>
      <c r="I18" s="88"/>
      <c r="J18" s="296"/>
      <c r="K18" s="88"/>
      <c r="L18" s="657"/>
      <c r="M18" s="298"/>
      <c r="N18" s="299"/>
      <c r="O18" s="298"/>
      <c r="P18" s="300"/>
      <c r="Q18" s="377"/>
      <c r="R18" s="769"/>
      <c r="S18" s="769"/>
      <c r="T18" s="777"/>
      <c r="X18" s="742"/>
      <c r="Y18" s="742"/>
      <c r="Z18" s="742"/>
      <c r="AA18" s="742"/>
      <c r="AB18" s="742"/>
      <c r="AC18" s="375"/>
      <c r="AD18" s="375"/>
      <c r="AE18" s="375"/>
      <c r="AF18" s="375"/>
      <c r="AG18" s="375"/>
      <c r="AH18" s="375"/>
      <c r="AI18" s="375"/>
      <c r="AJ18" s="375"/>
    </row>
    <row r="19" spans="1:36" ht="17.45" customHeight="1">
      <c r="A19" s="206" t="s">
        <v>124</v>
      </c>
      <c r="B19" s="87" t="s">
        <v>125</v>
      </c>
      <c r="C19" s="523">
        <v>5356</v>
      </c>
      <c r="D19" s="508">
        <v>5200</v>
      </c>
      <c r="E19" s="651">
        <f>D19/C19*100</f>
        <v>97.087378640776706</v>
      </c>
      <c r="F19" s="297">
        <v>3600</v>
      </c>
      <c r="G19" s="88">
        <f>M19+S19</f>
        <v>3696.7</v>
      </c>
      <c r="H19" s="297">
        <f>SUM(G19/F19)*100</f>
        <v>102.6861111111111</v>
      </c>
      <c r="I19" s="88">
        <f>G19/D19*100</f>
        <v>71.090384615384622</v>
      </c>
      <c r="J19" s="784">
        <f>O19+T19</f>
        <v>3533.7</v>
      </c>
      <c r="K19" s="296">
        <f>SUM(G19/J19)*100</f>
        <v>104.612728867759</v>
      </c>
      <c r="L19" s="657"/>
      <c r="M19" s="298">
        <v>695.6</v>
      </c>
      <c r="N19" s="299"/>
      <c r="O19" s="298">
        <v>1294.7</v>
      </c>
      <c r="P19" s="300">
        <f>SUM(M19/O19)*100</f>
        <v>53.726732061481421</v>
      </c>
      <c r="Q19" s="377" t="s">
        <v>124</v>
      </c>
      <c r="R19" s="758"/>
      <c r="S19" s="769">
        <v>3001.1</v>
      </c>
      <c r="T19" s="777">
        <v>2239</v>
      </c>
      <c r="X19" s="742"/>
      <c r="Y19" s="742"/>
      <c r="Z19" s="742"/>
      <c r="AA19" s="742"/>
      <c r="AB19" s="742"/>
      <c r="AC19" s="375"/>
      <c r="AD19" s="375"/>
      <c r="AE19" s="375"/>
      <c r="AF19" s="375"/>
      <c r="AG19" s="375"/>
      <c r="AH19" s="375"/>
      <c r="AI19" s="375"/>
      <c r="AJ19" s="375"/>
    </row>
    <row r="20" spans="1:36" ht="10.9" customHeight="1">
      <c r="A20" s="206"/>
      <c r="B20" s="87"/>
      <c r="C20" s="507"/>
      <c r="D20" s="508"/>
      <c r="E20" s="651"/>
      <c r="F20" s="297"/>
      <c r="G20" s="88"/>
      <c r="H20" s="296"/>
      <c r="I20" s="88"/>
      <c r="J20" s="296"/>
      <c r="K20" s="296"/>
      <c r="L20" s="657"/>
      <c r="M20" s="297"/>
      <c r="N20" s="299"/>
      <c r="O20" s="299"/>
      <c r="P20" s="300"/>
      <c r="Q20" s="380"/>
      <c r="R20" s="758"/>
      <c r="S20" s="97"/>
      <c r="T20" s="777"/>
      <c r="X20" s="742"/>
      <c r="Y20" s="742"/>
      <c r="Z20" s="742"/>
      <c r="AA20" s="742"/>
      <c r="AB20" s="742"/>
      <c r="AC20" s="375"/>
      <c r="AD20" s="375"/>
      <c r="AE20" s="375"/>
      <c r="AF20" s="375"/>
      <c r="AG20" s="375"/>
      <c r="AH20" s="375"/>
      <c r="AI20" s="375"/>
      <c r="AJ20" s="375"/>
    </row>
    <row r="21" spans="1:36" ht="30.75" customHeight="1">
      <c r="A21" s="517" t="s">
        <v>173</v>
      </c>
      <c r="B21" s="99" t="s">
        <v>174</v>
      </c>
      <c r="C21" s="507">
        <v>10698</v>
      </c>
      <c r="D21" s="508"/>
      <c r="E21" s="651"/>
      <c r="F21" s="297"/>
      <c r="G21" s="88">
        <v>10497.2</v>
      </c>
      <c r="H21" s="296">
        <f>G21/C21*100</f>
        <v>98.123013647410744</v>
      </c>
      <c r="I21" s="88"/>
      <c r="J21" s="88">
        <v>10759.8</v>
      </c>
      <c r="K21" s="296">
        <f>SUM(G21/J21)*100</f>
        <v>97.559434190226597</v>
      </c>
      <c r="L21" s="498"/>
      <c r="M21" s="297"/>
      <c r="N21" s="299"/>
      <c r="O21" s="299"/>
      <c r="P21" s="300"/>
      <c r="Q21" s="380"/>
      <c r="R21" s="97"/>
      <c r="S21" s="97"/>
      <c r="T21" s="777">
        <v>10856.4</v>
      </c>
      <c r="X21" s="742"/>
      <c r="Y21" s="742"/>
      <c r="Z21" s="742"/>
      <c r="AA21" s="742"/>
      <c r="AB21" s="742"/>
      <c r="AC21" s="375"/>
      <c r="AD21" s="375"/>
      <c r="AE21" s="375"/>
      <c r="AF21" s="375"/>
      <c r="AG21" s="375"/>
      <c r="AH21" s="375"/>
      <c r="AI21" s="375"/>
      <c r="AJ21" s="375"/>
    </row>
    <row r="22" spans="1:36" ht="18.600000000000001" customHeight="1">
      <c r="A22" s="518" t="s">
        <v>157</v>
      </c>
      <c r="B22" s="293" t="s">
        <v>2</v>
      </c>
      <c r="C22" s="511">
        <v>110.6</v>
      </c>
      <c r="D22" s="512">
        <v>109</v>
      </c>
      <c r="E22" s="654">
        <f>D22/C22*100</f>
        <v>98.553345388788429</v>
      </c>
      <c r="F22" s="297">
        <v>109</v>
      </c>
      <c r="G22" s="297">
        <v>109.1</v>
      </c>
      <c r="H22" s="297">
        <f t="shared" ref="H22" si="1">SUM(G22/F22)*100</f>
        <v>100.09174311926606</v>
      </c>
      <c r="I22" s="88"/>
      <c r="J22" s="297">
        <v>105.6</v>
      </c>
      <c r="K22" s="296">
        <f>SUM(G22/J22)*100</f>
        <v>103.31439393939394</v>
      </c>
      <c r="L22" s="659"/>
      <c r="M22" s="648"/>
      <c r="N22" s="302"/>
      <c r="O22" s="302"/>
      <c r="P22" s="649"/>
      <c r="Q22" s="380" t="s">
        <v>121</v>
      </c>
      <c r="R22" s="758"/>
      <c r="S22" s="6"/>
      <c r="T22" s="777">
        <v>107.3</v>
      </c>
      <c r="X22" s="742"/>
      <c r="Y22" s="742"/>
      <c r="Z22" s="742"/>
      <c r="AA22" s="742"/>
      <c r="AB22" s="742"/>
      <c r="AC22" s="375"/>
      <c r="AD22" s="375"/>
      <c r="AE22" s="375"/>
      <c r="AF22" s="375"/>
      <c r="AG22" s="375"/>
      <c r="AH22" s="375"/>
      <c r="AI22" s="375"/>
      <c r="AJ22" s="375"/>
    </row>
    <row r="23" spans="1:36" ht="59.25" customHeight="1">
      <c r="A23" s="668" t="s">
        <v>322</v>
      </c>
      <c r="B23" s="294" t="s">
        <v>2</v>
      </c>
      <c r="C23" s="513">
        <v>87.8</v>
      </c>
      <c r="D23" s="513">
        <v>101</v>
      </c>
      <c r="E23" s="655">
        <f>D23/C23*100</f>
        <v>115.03416856492028</v>
      </c>
      <c r="F23" s="304">
        <v>101</v>
      </c>
      <c r="G23" s="304">
        <v>97.6</v>
      </c>
      <c r="H23" s="304"/>
      <c r="I23" s="88"/>
      <c r="J23" s="303"/>
      <c r="K23" s="296"/>
      <c r="L23" s="657"/>
      <c r="M23" s="298"/>
      <c r="N23" s="299"/>
      <c r="O23" s="299"/>
      <c r="P23" s="299"/>
      <c r="Q23" s="381"/>
      <c r="R23" s="759"/>
      <c r="S23" s="760"/>
      <c r="T23" s="761" t="s">
        <v>377</v>
      </c>
      <c r="U23" s="254" t="s">
        <v>407</v>
      </c>
      <c r="V23" s="254"/>
      <c r="W23" s="254" t="s">
        <v>376</v>
      </c>
      <c r="X23" s="744"/>
      <c r="Y23" s="744"/>
      <c r="Z23" s="744"/>
      <c r="AA23" s="742"/>
      <c r="AB23" s="742"/>
      <c r="AC23" s="375"/>
      <c r="AD23" s="375"/>
      <c r="AE23" s="375"/>
      <c r="AF23" s="375"/>
      <c r="AG23" s="375"/>
      <c r="AH23" s="375"/>
      <c r="AI23" s="375"/>
      <c r="AJ23" s="375"/>
    </row>
    <row r="24" spans="1:36" ht="72" customHeight="1">
      <c r="A24" s="669" t="s">
        <v>400</v>
      </c>
      <c r="B24" s="295" t="s">
        <v>2</v>
      </c>
      <c r="C24" s="513">
        <v>97.9</v>
      </c>
      <c r="D24" s="513">
        <v>100</v>
      </c>
      <c r="E24" s="655">
        <f>D24/C24*100</f>
        <v>102.14504596527067</v>
      </c>
      <c r="F24" s="304">
        <v>106.4</v>
      </c>
      <c r="G24" s="304">
        <v>87</v>
      </c>
      <c r="H24" s="304"/>
      <c r="I24" s="88"/>
      <c r="J24" s="303">
        <v>82.4</v>
      </c>
      <c r="K24" s="303"/>
      <c r="L24" s="660"/>
      <c r="M24" s="297"/>
      <c r="N24" s="299"/>
      <c r="O24" s="296"/>
      <c r="P24" s="296"/>
      <c r="Q24" s="381"/>
      <c r="R24" s="759"/>
      <c r="S24" s="760"/>
      <c r="T24" s="762" t="s">
        <v>334</v>
      </c>
      <c r="U24" s="254" t="s">
        <v>378</v>
      </c>
      <c r="V24" s="254"/>
      <c r="W24" s="254"/>
      <c r="X24" s="745"/>
      <c r="Y24" s="742"/>
      <c r="Z24" s="742"/>
      <c r="AA24" s="742"/>
      <c r="AB24" s="742"/>
      <c r="AC24" s="375"/>
      <c r="AD24" s="375"/>
      <c r="AE24" s="375"/>
      <c r="AF24" s="375"/>
      <c r="AG24" s="375"/>
      <c r="AH24" s="375"/>
      <c r="AI24" s="375"/>
      <c r="AJ24" s="375"/>
    </row>
    <row r="25" spans="1:36" ht="26.45" customHeight="1">
      <c r="A25" s="177" t="s">
        <v>362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92"/>
      <c r="N25" s="178"/>
      <c r="O25" s="178"/>
      <c r="P25" s="178"/>
      <c r="Q25" s="208"/>
      <c r="U25" s="254" t="s">
        <v>403</v>
      </c>
      <c r="V25" s="254" t="s">
        <v>379</v>
      </c>
      <c r="W25" s="254"/>
      <c r="X25" s="745"/>
      <c r="Y25" s="742"/>
      <c r="Z25" s="742"/>
      <c r="AA25" s="742"/>
      <c r="AB25" s="742"/>
      <c r="AC25" s="375"/>
      <c r="AD25" s="375"/>
      <c r="AE25" s="375"/>
      <c r="AF25" s="375"/>
      <c r="AG25" s="375"/>
      <c r="AH25" s="375"/>
      <c r="AI25" s="375"/>
      <c r="AJ25" s="375"/>
    </row>
    <row r="26" spans="1:36" ht="15.75">
      <c r="A26" s="30"/>
      <c r="B26" s="8"/>
      <c r="C26" s="8"/>
      <c r="D26" s="8"/>
      <c r="E26" s="8"/>
      <c r="F26" s="8"/>
      <c r="G26" s="8"/>
      <c r="Q26" s="208"/>
      <c r="S26" s="203"/>
      <c r="T26" s="763"/>
      <c r="U26" s="254" t="s">
        <v>402</v>
      </c>
      <c r="V26" s="254"/>
      <c r="W26" s="254"/>
      <c r="X26" s="745"/>
      <c r="Y26" s="742"/>
      <c r="Z26" s="742"/>
      <c r="AA26" s="742"/>
      <c r="AB26" s="742"/>
      <c r="AC26" s="375"/>
      <c r="AD26" s="375"/>
      <c r="AE26" s="375"/>
      <c r="AF26" s="375"/>
      <c r="AG26" s="375"/>
      <c r="AH26" s="375"/>
      <c r="AI26" s="375"/>
      <c r="AJ26" s="375"/>
    </row>
    <row r="27" spans="1:36" ht="15.75">
      <c r="A27" s="3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93"/>
      <c r="N27" s="8"/>
      <c r="O27" s="8"/>
      <c r="P27" s="8"/>
      <c r="Q27" s="208"/>
      <c r="U27" s="254" t="s">
        <v>401</v>
      </c>
      <c r="V27" s="764"/>
      <c r="W27" s="254"/>
      <c r="X27" s="742"/>
      <c r="Y27" s="742"/>
      <c r="Z27" s="742"/>
      <c r="AA27" s="742"/>
      <c r="AB27" s="742"/>
    </row>
    <row r="28" spans="1:36" ht="15.75">
      <c r="A28" s="3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193"/>
      <c r="N28" s="8"/>
      <c r="O28" s="8"/>
      <c r="P28" s="8"/>
      <c r="Q28" s="208"/>
      <c r="U28" s="254" t="s">
        <v>441</v>
      </c>
      <c r="X28" s="742"/>
      <c r="Y28" s="742"/>
      <c r="Z28" s="742"/>
      <c r="AA28" s="742"/>
      <c r="AB28" s="742"/>
    </row>
    <row r="29" spans="1:36" ht="15.75">
      <c r="A29" s="3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193"/>
      <c r="N29" s="8"/>
      <c r="O29" s="8"/>
      <c r="P29" s="8"/>
      <c r="Q29" s="208"/>
      <c r="X29" s="742"/>
      <c r="Y29" s="742"/>
      <c r="Z29" s="742"/>
      <c r="AA29" s="742"/>
      <c r="AB29" s="742"/>
    </row>
    <row r="30" spans="1:36" ht="15.75">
      <c r="A30" s="3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93"/>
      <c r="N30" s="8"/>
      <c r="O30" s="8"/>
      <c r="P30" s="8"/>
      <c r="Q30" s="208"/>
      <c r="X30" s="742"/>
      <c r="Y30" s="742"/>
      <c r="Z30" s="742"/>
      <c r="AA30" s="742"/>
      <c r="AB30" s="742"/>
    </row>
    <row r="31" spans="1:36" ht="15.75">
      <c r="A31" s="3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93"/>
      <c r="N31" s="8"/>
      <c r="O31" s="8"/>
      <c r="P31" s="8"/>
      <c r="Q31" s="208"/>
      <c r="X31" s="742"/>
      <c r="Y31" s="742"/>
      <c r="Z31" s="742"/>
      <c r="AA31" s="742"/>
      <c r="AB31" s="742"/>
    </row>
    <row r="32" spans="1:36" ht="15.75">
      <c r="A32" s="3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93"/>
      <c r="N32" s="8"/>
      <c r="O32" s="8"/>
      <c r="P32" s="8"/>
      <c r="Q32" s="208"/>
    </row>
    <row r="33" spans="1:17" ht="15.75">
      <c r="A33" s="3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93"/>
      <c r="N33" s="8"/>
      <c r="O33" s="8"/>
      <c r="P33" s="8"/>
      <c r="Q33" s="208"/>
    </row>
    <row r="34" spans="1:17" ht="15.75">
      <c r="A34" s="3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193"/>
      <c r="N34" s="8"/>
      <c r="O34" s="8"/>
      <c r="P34" s="8"/>
      <c r="Q34" s="208"/>
    </row>
    <row r="35" spans="1:17" ht="15.75">
      <c r="A35" s="3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93"/>
      <c r="N35" s="8"/>
      <c r="O35" s="8"/>
      <c r="P35" s="8"/>
      <c r="Q35" s="208"/>
    </row>
    <row r="36" spans="1:17" ht="15.75">
      <c r="A36" s="3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93"/>
      <c r="N36" s="8"/>
      <c r="O36" s="8"/>
      <c r="P36" s="8"/>
      <c r="Q36" s="208"/>
    </row>
    <row r="37" spans="1:17" ht="15.75">
      <c r="A37" s="3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193"/>
      <c r="N37" s="8"/>
      <c r="O37" s="8"/>
      <c r="P37" s="8"/>
      <c r="Q37" s="208"/>
    </row>
    <row r="38" spans="1:17" ht="15.75">
      <c r="A38" s="3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193"/>
      <c r="N38" s="8"/>
      <c r="O38" s="8"/>
      <c r="P38" s="8"/>
      <c r="Q38" s="208"/>
    </row>
    <row r="39" spans="1:17" ht="15.75">
      <c r="A39" s="3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93"/>
      <c r="N39" s="8"/>
      <c r="O39" s="8"/>
      <c r="P39" s="8"/>
      <c r="Q39" s="208"/>
    </row>
    <row r="40" spans="1:17" ht="15.75">
      <c r="A40" s="3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193"/>
      <c r="N40" s="8"/>
      <c r="O40" s="8"/>
      <c r="P40" s="8"/>
      <c r="Q40" s="208"/>
    </row>
    <row r="41" spans="1:17" ht="15.75">
      <c r="A41" s="3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193"/>
      <c r="N41" s="8"/>
      <c r="O41" s="8"/>
      <c r="P41" s="8"/>
      <c r="Q41" s="208"/>
    </row>
    <row r="42" spans="1:17" ht="15.75">
      <c r="A42" s="3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193"/>
      <c r="N42" s="8"/>
      <c r="O42" s="8"/>
      <c r="P42" s="8"/>
      <c r="Q42" s="208"/>
    </row>
    <row r="43" spans="1:17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193"/>
      <c r="N43" s="8"/>
      <c r="O43" s="8"/>
      <c r="P43" s="8"/>
      <c r="Q43" s="208"/>
    </row>
    <row r="44" spans="1:17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193"/>
      <c r="N44" s="8"/>
      <c r="O44" s="8"/>
      <c r="P44" s="8"/>
      <c r="Q44" s="208"/>
    </row>
    <row r="45" spans="1:17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193"/>
      <c r="N45" s="8"/>
      <c r="O45" s="8"/>
      <c r="P45" s="8"/>
      <c r="Q45" s="208"/>
    </row>
    <row r="46" spans="1:17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93"/>
      <c r="N46" s="8"/>
      <c r="O46" s="8"/>
      <c r="P46" s="8"/>
      <c r="Q46" s="208"/>
    </row>
    <row r="47" spans="1:17" ht="16.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193"/>
      <c r="N47" s="8"/>
      <c r="O47" s="8"/>
      <c r="P47" s="8"/>
      <c r="Q47" s="208"/>
    </row>
    <row r="48" spans="1:17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193"/>
      <c r="N48" s="8"/>
      <c r="O48" s="8"/>
      <c r="P48" s="8"/>
      <c r="Q48" s="208"/>
    </row>
    <row r="49" spans="1:17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193"/>
      <c r="N49" s="8"/>
      <c r="O49" s="8"/>
      <c r="P49" s="8"/>
      <c r="Q49" s="208"/>
    </row>
    <row r="50" spans="1:17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193"/>
      <c r="N50" s="8"/>
      <c r="O50" s="8"/>
      <c r="P50" s="8"/>
    </row>
    <row r="51" spans="1:17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193"/>
      <c r="N51" s="8"/>
      <c r="O51" s="8"/>
      <c r="P51" s="8"/>
    </row>
    <row r="52" spans="1:17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193"/>
      <c r="N52" s="8"/>
      <c r="O52" s="8"/>
      <c r="P52" s="8"/>
    </row>
    <row r="53" spans="1:17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193"/>
      <c r="N53" s="8"/>
      <c r="O53" s="8"/>
      <c r="P53" s="8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BB29"/>
  <sheetViews>
    <sheetView topLeftCell="A7" zoomScale="80" zoomScaleNormal="80" workbookViewId="0">
      <pane xSplit="1" topLeftCell="B1" activePane="topRight" state="frozen"/>
      <selection pane="topRight" activeCell="N27" sqref="N27"/>
    </sheetView>
  </sheetViews>
  <sheetFormatPr defaultRowHeight="15"/>
  <cols>
    <col min="1" max="1" width="12.77734375" customWidth="1"/>
    <col min="2" max="3" width="6.33203125" customWidth="1"/>
    <col min="4" max="4" width="5.77734375" customWidth="1"/>
    <col min="5" max="5" width="5" customWidth="1"/>
    <col min="6" max="6" width="6.6640625" customWidth="1"/>
    <col min="7" max="7" width="6.21875" customWidth="1"/>
    <col min="8" max="8" width="6.88671875" customWidth="1"/>
    <col min="9" max="9" width="6.21875" customWidth="1"/>
    <col min="10" max="10" width="8.21875" customWidth="1"/>
    <col min="11" max="11" width="8" style="83" customWidth="1"/>
    <col min="12" max="12" width="8.6640625" customWidth="1"/>
    <col min="13" max="13" width="7.77734375" customWidth="1"/>
    <col min="14" max="15" width="6.33203125" customWidth="1"/>
    <col min="16" max="16" width="5.109375" style="83" customWidth="1"/>
    <col min="17" max="17" width="6.77734375" customWidth="1"/>
    <col min="18" max="18" width="5.6640625" customWidth="1"/>
    <col min="19" max="19" width="5.77734375" customWidth="1"/>
    <col min="20" max="20" width="11.6640625" customWidth="1"/>
    <col min="21" max="21" width="5.77734375" customWidth="1"/>
    <col min="22" max="22" width="6.5546875" customWidth="1"/>
    <col min="23" max="23" width="8.5546875" customWidth="1"/>
    <col min="24" max="24" width="6.44140625" customWidth="1"/>
  </cols>
  <sheetData>
    <row r="1" spans="1:54" ht="33.75" customHeight="1" thickBot="1">
      <c r="A1" s="854" t="s">
        <v>416</v>
      </c>
      <c r="B1" s="854"/>
      <c r="C1" s="854"/>
      <c r="D1" s="854"/>
      <c r="E1" s="854"/>
      <c r="F1" s="854"/>
      <c r="G1" s="854"/>
      <c r="H1" s="854"/>
      <c r="I1" s="854"/>
      <c r="J1" s="854"/>
      <c r="K1" s="854"/>
      <c r="L1" s="854"/>
      <c r="M1" s="854"/>
      <c r="N1" s="854"/>
      <c r="O1" s="854"/>
      <c r="P1" s="854"/>
      <c r="Q1" s="854"/>
      <c r="R1" s="854"/>
    </row>
    <row r="2" spans="1:54" ht="32.25" customHeight="1" thickBot="1">
      <c r="A2" s="857" t="s">
        <v>136</v>
      </c>
      <c r="B2" s="842" t="s">
        <v>171</v>
      </c>
      <c r="C2" s="843"/>
      <c r="D2" s="843"/>
      <c r="E2" s="844"/>
      <c r="F2" s="842" t="s">
        <v>172</v>
      </c>
      <c r="G2" s="843"/>
      <c r="H2" s="843"/>
      <c r="I2" s="844"/>
      <c r="J2" s="842" t="s">
        <v>148</v>
      </c>
      <c r="K2" s="843"/>
      <c r="L2" s="843"/>
      <c r="M2" s="843"/>
      <c r="N2" s="844"/>
      <c r="O2" s="848" t="s">
        <v>347</v>
      </c>
      <c r="P2" s="849"/>
      <c r="Q2" s="849"/>
      <c r="R2" s="850"/>
      <c r="S2" s="851" t="s">
        <v>382</v>
      </c>
      <c r="U2" s="839" t="s">
        <v>417</v>
      </c>
      <c r="V2" s="839"/>
      <c r="W2" s="839"/>
      <c r="X2" s="839"/>
    </row>
    <row r="3" spans="1:54" s="180" customFormat="1" ht="30" customHeight="1">
      <c r="A3" s="858"/>
      <c r="B3" s="845" t="s">
        <v>418</v>
      </c>
      <c r="C3" s="840" t="s">
        <v>419</v>
      </c>
      <c r="D3" s="840" t="s">
        <v>317</v>
      </c>
      <c r="E3" s="840" t="s">
        <v>343</v>
      </c>
      <c r="F3" s="845" t="s">
        <v>418</v>
      </c>
      <c r="G3" s="840" t="s">
        <v>419</v>
      </c>
      <c r="H3" s="840" t="s">
        <v>346</v>
      </c>
      <c r="I3" s="840" t="s">
        <v>343</v>
      </c>
      <c r="J3" s="845" t="s">
        <v>418</v>
      </c>
      <c r="K3" s="840" t="s">
        <v>419</v>
      </c>
      <c r="L3" s="840" t="s">
        <v>318</v>
      </c>
      <c r="M3" s="855" t="s">
        <v>146</v>
      </c>
      <c r="N3" s="840" t="s">
        <v>343</v>
      </c>
      <c r="O3" s="845" t="s">
        <v>418</v>
      </c>
      <c r="P3" s="840" t="s">
        <v>419</v>
      </c>
      <c r="Q3" s="840" t="s">
        <v>317</v>
      </c>
      <c r="R3" s="840" t="s">
        <v>343</v>
      </c>
      <c r="S3" s="852"/>
      <c r="U3" s="460" t="s">
        <v>83</v>
      </c>
      <c r="V3" s="460" t="s">
        <v>82</v>
      </c>
      <c r="W3" s="461" t="s">
        <v>52</v>
      </c>
      <c r="X3" s="461" t="s">
        <v>53</v>
      </c>
    </row>
    <row r="4" spans="1:54" s="180" customFormat="1" ht="30" customHeight="1" thickBot="1">
      <c r="A4" s="859"/>
      <c r="B4" s="846"/>
      <c r="C4" s="841"/>
      <c r="D4" s="841"/>
      <c r="E4" s="841"/>
      <c r="F4" s="846"/>
      <c r="G4" s="841"/>
      <c r="H4" s="847"/>
      <c r="I4" s="841"/>
      <c r="J4" s="846"/>
      <c r="K4" s="841"/>
      <c r="L4" s="847"/>
      <c r="M4" s="856"/>
      <c r="N4" s="841"/>
      <c r="O4" s="846"/>
      <c r="P4" s="841"/>
      <c r="Q4" s="847"/>
      <c r="R4" s="841"/>
      <c r="S4" s="853"/>
      <c r="U4" s="459" t="s">
        <v>27</v>
      </c>
      <c r="V4" s="459" t="s">
        <v>27</v>
      </c>
      <c r="W4" s="457"/>
      <c r="X4" s="458" t="s">
        <v>55</v>
      </c>
    </row>
    <row r="5" spans="1:54" ht="30.95" customHeight="1">
      <c r="A5" s="73" t="s">
        <v>85</v>
      </c>
      <c r="B5" s="382">
        <v>1</v>
      </c>
      <c r="C5" s="95"/>
      <c r="D5" s="59"/>
      <c r="E5" s="59"/>
      <c r="F5" s="386">
        <v>300</v>
      </c>
      <c r="G5" s="93">
        <v>318.10000000000002</v>
      </c>
      <c r="H5" s="685">
        <f>SUM(G5/F5)*100</f>
        <v>106.03333333333333</v>
      </c>
      <c r="I5" s="335">
        <f>SUM(G5/V5)*100</f>
        <v>122.77113083751448</v>
      </c>
      <c r="J5" s="726">
        <v>4150</v>
      </c>
      <c r="K5" s="686">
        <v>3055.2</v>
      </c>
      <c r="L5" s="826">
        <f t="shared" ref="L5:L21" si="0">SUM(K5/J5)*100</f>
        <v>73.619277108433735</v>
      </c>
      <c r="M5" s="94">
        <f t="shared" ref="M5:M21" si="1">SUM(K5/S5)*1000</f>
        <v>4395.9712230215828</v>
      </c>
      <c r="N5" s="335">
        <f t="shared" ref="N5:N21" si="2">SUM(K5/W5)*100</f>
        <v>80.435984519390246</v>
      </c>
      <c r="O5" s="727">
        <v>52</v>
      </c>
      <c r="P5" s="32">
        <v>65</v>
      </c>
      <c r="Q5" s="500">
        <f>P5/O5*100</f>
        <v>125</v>
      </c>
      <c r="R5" s="58">
        <f t="shared" ref="R5:R21" si="3">P5/X5*100</f>
        <v>122.64150943396226</v>
      </c>
      <c r="S5" s="412">
        <v>695</v>
      </c>
      <c r="T5" s="42" t="s">
        <v>29</v>
      </c>
      <c r="U5" s="488">
        <v>0.9</v>
      </c>
      <c r="V5" s="488">
        <v>259.10000000000002</v>
      </c>
      <c r="W5" s="488">
        <v>3798.3</v>
      </c>
      <c r="X5" s="489">
        <v>53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30.95" customHeight="1">
      <c r="A6" s="54" t="s">
        <v>86</v>
      </c>
      <c r="B6" s="383"/>
      <c r="C6" s="184"/>
      <c r="D6" s="59"/>
      <c r="E6" s="59"/>
      <c r="F6" s="387"/>
      <c r="G6" s="95"/>
      <c r="H6" s="59"/>
      <c r="I6" s="336"/>
      <c r="J6" s="726">
        <v>412</v>
      </c>
      <c r="K6" s="686">
        <v>430.7</v>
      </c>
      <c r="L6" s="611">
        <f>SUM(K6/J6)*100</f>
        <v>104.53883495145631</v>
      </c>
      <c r="M6" s="96">
        <f t="shared" si="1"/>
        <v>1864.5021645021645</v>
      </c>
      <c r="N6" s="336">
        <f t="shared" si="2"/>
        <v>109.42581300813008</v>
      </c>
      <c r="O6" s="727">
        <v>10</v>
      </c>
      <c r="P6" s="32">
        <v>0</v>
      </c>
      <c r="Q6" s="501">
        <f t="shared" ref="Q6:Q21" si="4">P6/O6*100</f>
        <v>0</v>
      </c>
      <c r="R6" s="60"/>
      <c r="S6" s="412">
        <v>231</v>
      </c>
      <c r="T6" s="42" t="s">
        <v>30</v>
      </c>
      <c r="U6" s="490">
        <v>1.8</v>
      </c>
      <c r="V6" s="490"/>
      <c r="W6" s="490">
        <v>393.6</v>
      </c>
      <c r="X6" s="491">
        <v>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30.95" customHeight="1">
      <c r="A7" s="54" t="s">
        <v>87</v>
      </c>
      <c r="B7" s="383"/>
      <c r="C7" s="95"/>
      <c r="D7" s="59"/>
      <c r="E7" s="59"/>
      <c r="F7" s="387"/>
      <c r="G7" s="95"/>
      <c r="H7" s="59"/>
      <c r="I7" s="336"/>
      <c r="J7" s="726">
        <v>358</v>
      </c>
      <c r="K7" s="686">
        <v>305.89999999999998</v>
      </c>
      <c r="L7" s="498">
        <f t="shared" si="0"/>
        <v>85.44692737430168</v>
      </c>
      <c r="M7" s="96">
        <f t="shared" si="1"/>
        <v>1470.6730769230769</v>
      </c>
      <c r="N7" s="336">
        <f t="shared" si="2"/>
        <v>89.601640304628006</v>
      </c>
      <c r="O7" s="727">
        <v>9</v>
      </c>
      <c r="P7" s="32">
        <v>0</v>
      </c>
      <c r="Q7" s="502">
        <f t="shared" si="4"/>
        <v>0</v>
      </c>
      <c r="R7" s="60">
        <f t="shared" si="3"/>
        <v>0</v>
      </c>
      <c r="S7" s="412">
        <v>208</v>
      </c>
      <c r="T7" s="42" t="s">
        <v>31</v>
      </c>
      <c r="U7" s="490"/>
      <c r="V7" s="490"/>
      <c r="W7" s="490">
        <v>341.4</v>
      </c>
      <c r="X7" s="491">
        <v>11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1:54" ht="30.95" customHeight="1">
      <c r="A8" s="54" t="s">
        <v>88</v>
      </c>
      <c r="B8" s="383">
        <v>5</v>
      </c>
      <c r="C8" s="95">
        <v>0.7</v>
      </c>
      <c r="D8" s="59">
        <f>SUM(C8/B8)*100</f>
        <v>13.999999999999998</v>
      </c>
      <c r="E8" s="59"/>
      <c r="F8" s="387">
        <v>250</v>
      </c>
      <c r="G8" s="95">
        <v>250.5</v>
      </c>
      <c r="H8" s="59">
        <f>SUM(G8/F8)*100</f>
        <v>100.2</v>
      </c>
      <c r="I8" s="336">
        <f>SUM(G8/V8)*100</f>
        <v>110.79168509509067</v>
      </c>
      <c r="J8" s="726">
        <v>1900</v>
      </c>
      <c r="K8" s="686">
        <v>1017</v>
      </c>
      <c r="L8" s="498">
        <f t="shared" si="0"/>
        <v>53.526315789473685</v>
      </c>
      <c r="M8" s="96">
        <f t="shared" si="1"/>
        <v>3780.6691449814125</v>
      </c>
      <c r="N8" s="336">
        <f t="shared" si="2"/>
        <v>58.515535097813576</v>
      </c>
      <c r="O8" s="727">
        <v>10</v>
      </c>
      <c r="P8" s="32">
        <v>0</v>
      </c>
      <c r="Q8" s="501">
        <f t="shared" si="4"/>
        <v>0</v>
      </c>
      <c r="R8" s="60">
        <f t="shared" si="3"/>
        <v>0</v>
      </c>
      <c r="S8" s="412">
        <v>269</v>
      </c>
      <c r="T8" s="42" t="s">
        <v>32</v>
      </c>
      <c r="U8" s="490">
        <v>0.9</v>
      </c>
      <c r="V8" s="490">
        <v>226.1</v>
      </c>
      <c r="W8" s="490">
        <v>1738</v>
      </c>
      <c r="X8" s="491">
        <v>7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54" ht="30.95" customHeight="1">
      <c r="A9" s="54" t="s">
        <v>89</v>
      </c>
      <c r="B9" s="383">
        <v>5</v>
      </c>
      <c r="C9" s="95"/>
      <c r="D9" s="59">
        <f>SUM(C9/B9)*100</f>
        <v>0</v>
      </c>
      <c r="E9" s="59">
        <f t="shared" ref="E9" si="5">SUM(C9/U9)*100</f>
        <v>0</v>
      </c>
      <c r="F9" s="387"/>
      <c r="G9" s="95"/>
      <c r="H9" s="59"/>
      <c r="I9" s="336"/>
      <c r="J9" s="726">
        <v>720</v>
      </c>
      <c r="K9" s="686">
        <v>566</v>
      </c>
      <c r="L9" s="498">
        <f t="shared" si="0"/>
        <v>78.611111111111114</v>
      </c>
      <c r="M9" s="96">
        <f t="shared" si="1"/>
        <v>1030.9653916211294</v>
      </c>
      <c r="N9" s="336">
        <f t="shared" si="2"/>
        <v>82.33924934535932</v>
      </c>
      <c r="O9" s="727">
        <v>16</v>
      </c>
      <c r="P9" s="32">
        <v>0</v>
      </c>
      <c r="Q9" s="501">
        <f t="shared" si="4"/>
        <v>0</v>
      </c>
      <c r="R9" s="60">
        <f t="shared" si="3"/>
        <v>0</v>
      </c>
      <c r="S9" s="412">
        <v>549</v>
      </c>
      <c r="T9" s="42" t="s">
        <v>33</v>
      </c>
      <c r="U9" s="490">
        <v>7</v>
      </c>
      <c r="V9" s="490"/>
      <c r="W9" s="490">
        <v>687.4</v>
      </c>
      <c r="X9" s="491">
        <v>10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1:54" ht="30.95" customHeight="1">
      <c r="A10" s="54" t="s">
        <v>90</v>
      </c>
      <c r="B10" s="383"/>
      <c r="C10" s="95"/>
      <c r="D10" s="59"/>
      <c r="E10" s="59"/>
      <c r="F10" s="387"/>
      <c r="G10" s="95"/>
      <c r="H10" s="59"/>
      <c r="I10" s="336"/>
      <c r="J10" s="726">
        <v>1340</v>
      </c>
      <c r="K10" s="686">
        <v>900</v>
      </c>
      <c r="L10" s="498">
        <f t="shared" si="0"/>
        <v>67.164179104477611</v>
      </c>
      <c r="M10" s="96">
        <f t="shared" si="1"/>
        <v>2571.4285714285716</v>
      </c>
      <c r="N10" s="336">
        <f t="shared" si="2"/>
        <v>70.372976776917668</v>
      </c>
      <c r="O10" s="727">
        <v>14</v>
      </c>
      <c r="P10" s="32">
        <v>15</v>
      </c>
      <c r="Q10" s="502">
        <f t="shared" si="4"/>
        <v>107.14285714285714</v>
      </c>
      <c r="R10" s="60">
        <f t="shared" si="3"/>
        <v>93.75</v>
      </c>
      <c r="S10" s="412">
        <v>350</v>
      </c>
      <c r="T10" s="42" t="s">
        <v>34</v>
      </c>
      <c r="U10" s="490"/>
      <c r="V10" s="490"/>
      <c r="W10" s="490">
        <v>1278.9000000000001</v>
      </c>
      <c r="X10" s="491">
        <v>16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1:54" ht="30.95" customHeight="1">
      <c r="A11" s="54" t="s">
        <v>91</v>
      </c>
      <c r="B11" s="383">
        <v>1</v>
      </c>
      <c r="C11" s="95"/>
      <c r="D11" s="59"/>
      <c r="E11" s="59"/>
      <c r="F11" s="387">
        <v>160</v>
      </c>
      <c r="G11" s="95">
        <v>156.69999999999999</v>
      </c>
      <c r="H11" s="88">
        <f>SUM(G11/F11)*100</f>
        <v>97.937499999999986</v>
      </c>
      <c r="I11" s="336">
        <f>SUM(G11/V11)*100</f>
        <v>102.41830065359477</v>
      </c>
      <c r="J11" s="726">
        <v>3950</v>
      </c>
      <c r="K11" s="686">
        <v>3951.4</v>
      </c>
      <c r="L11" s="611">
        <f t="shared" si="0"/>
        <v>100.03544303797469</v>
      </c>
      <c r="M11" s="96">
        <f t="shared" si="1"/>
        <v>4951.6290726817051</v>
      </c>
      <c r="N11" s="336">
        <f t="shared" si="2"/>
        <v>109.0944229707344</v>
      </c>
      <c r="O11" s="727">
        <v>34</v>
      </c>
      <c r="P11" s="32">
        <v>55</v>
      </c>
      <c r="Q11" s="502">
        <f t="shared" si="4"/>
        <v>161.76470588235296</v>
      </c>
      <c r="R11" s="60">
        <f t="shared" si="3"/>
        <v>211.53846153846155</v>
      </c>
      <c r="S11" s="412">
        <v>798</v>
      </c>
      <c r="T11" s="42" t="s">
        <v>35</v>
      </c>
      <c r="U11" s="490">
        <v>0.4</v>
      </c>
      <c r="V11" s="490">
        <v>153</v>
      </c>
      <c r="W11" s="490">
        <v>3622</v>
      </c>
      <c r="X11" s="490">
        <v>26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ht="30.95" customHeight="1">
      <c r="A12" s="55" t="s">
        <v>92</v>
      </c>
      <c r="B12" s="349">
        <v>1</v>
      </c>
      <c r="C12" s="95"/>
      <c r="D12" s="59"/>
      <c r="E12" s="88"/>
      <c r="F12" s="388">
        <v>335</v>
      </c>
      <c r="G12" s="95">
        <v>269.39999999999998</v>
      </c>
      <c r="H12" s="59">
        <f>SUM(G12/F12)*100</f>
        <v>80.417910447761187</v>
      </c>
      <c r="I12" s="336">
        <f>SUM(G12/V12)*100</f>
        <v>85.091598231206561</v>
      </c>
      <c r="J12" s="726">
        <v>6610</v>
      </c>
      <c r="K12" s="686">
        <v>6130.9</v>
      </c>
      <c r="L12" s="498">
        <f t="shared" si="0"/>
        <v>92.7518910741301</v>
      </c>
      <c r="M12" s="96">
        <f t="shared" si="1"/>
        <v>6627.9999999999991</v>
      </c>
      <c r="N12" s="336">
        <f t="shared" si="2"/>
        <v>100.90355497037524</v>
      </c>
      <c r="O12" s="727">
        <v>38</v>
      </c>
      <c r="P12" s="32">
        <v>42</v>
      </c>
      <c r="Q12" s="502">
        <f t="shared" si="4"/>
        <v>110.5263157894737</v>
      </c>
      <c r="R12" s="60">
        <f t="shared" si="3"/>
        <v>100</v>
      </c>
      <c r="S12" s="412">
        <v>925</v>
      </c>
      <c r="T12" s="42" t="s">
        <v>36</v>
      </c>
      <c r="U12" s="490">
        <v>0.4</v>
      </c>
      <c r="V12" s="490">
        <v>316.60000000000002</v>
      </c>
      <c r="W12" s="490">
        <v>6076</v>
      </c>
      <c r="X12" s="490">
        <v>42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1:54" ht="30.95" customHeight="1">
      <c r="A13" s="54" t="s">
        <v>392</v>
      </c>
      <c r="B13" s="383"/>
      <c r="C13" s="95"/>
      <c r="D13" s="59"/>
      <c r="E13" s="59"/>
      <c r="F13" s="387"/>
      <c r="G13" s="95"/>
      <c r="H13" s="59"/>
      <c r="I13" s="336"/>
      <c r="J13" s="726">
        <v>324</v>
      </c>
      <c r="K13" s="686">
        <v>324</v>
      </c>
      <c r="L13" s="611">
        <f t="shared" si="0"/>
        <v>100</v>
      </c>
      <c r="M13" s="96">
        <f t="shared" si="1"/>
        <v>1333.3333333333333</v>
      </c>
      <c r="N13" s="336">
        <f t="shared" si="2"/>
        <v>104.61737164998385</v>
      </c>
      <c r="O13" s="727">
        <v>5</v>
      </c>
      <c r="P13" s="32">
        <v>0</v>
      </c>
      <c r="Q13" s="501">
        <f t="shared" si="4"/>
        <v>0</v>
      </c>
      <c r="R13" s="60"/>
      <c r="S13" s="412">
        <v>243</v>
      </c>
      <c r="T13" s="42" t="s">
        <v>56</v>
      </c>
      <c r="U13" s="490"/>
      <c r="V13" s="490"/>
      <c r="W13" s="490">
        <v>309.7</v>
      </c>
      <c r="X13" s="491">
        <v>0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1:54" ht="30.95" customHeight="1">
      <c r="A14" s="54" t="s">
        <v>94</v>
      </c>
      <c r="B14" s="383">
        <v>15</v>
      </c>
      <c r="C14" s="95">
        <v>10.3</v>
      </c>
      <c r="D14" s="59">
        <f>SUM(C14/B14)*100</f>
        <v>68.666666666666671</v>
      </c>
      <c r="E14" s="88">
        <f>SUM(C14/U14)*100</f>
        <v>71.527777777777786</v>
      </c>
      <c r="F14" s="387">
        <v>650</v>
      </c>
      <c r="G14" s="95">
        <v>664.4</v>
      </c>
      <c r="H14" s="59">
        <f>SUM(G14/F14)*100</f>
        <v>102.21538461538462</v>
      </c>
      <c r="I14" s="336">
        <f>SUM(G14/V14)*100</f>
        <v>102.54668930390491</v>
      </c>
      <c r="J14" s="726">
        <v>11350</v>
      </c>
      <c r="K14" s="686">
        <v>9972.1</v>
      </c>
      <c r="L14" s="498">
        <f t="shared" si="0"/>
        <v>87.859911894273139</v>
      </c>
      <c r="M14" s="96">
        <f t="shared" si="1"/>
        <v>19177.115384615383</v>
      </c>
      <c r="N14" s="336">
        <f t="shared" si="2"/>
        <v>95.761271426513659</v>
      </c>
      <c r="O14" s="727">
        <v>42</v>
      </c>
      <c r="P14" s="32">
        <v>30</v>
      </c>
      <c r="Q14" s="501">
        <f t="shared" si="4"/>
        <v>71.428571428571431</v>
      </c>
      <c r="R14" s="60">
        <f t="shared" si="3"/>
        <v>73.170731707317074</v>
      </c>
      <c r="S14" s="412">
        <v>520</v>
      </c>
      <c r="T14" s="42" t="s">
        <v>37</v>
      </c>
      <c r="U14" s="490">
        <v>14.4</v>
      </c>
      <c r="V14" s="490">
        <v>647.9</v>
      </c>
      <c r="W14" s="490">
        <v>10413.5</v>
      </c>
      <c r="X14" s="491">
        <v>41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  <row r="15" spans="1:54" ht="30.95" customHeight="1">
      <c r="A15" s="54" t="s">
        <v>95</v>
      </c>
      <c r="B15" s="350">
        <v>1</v>
      </c>
      <c r="C15" s="95"/>
      <c r="D15" s="59"/>
      <c r="E15" s="59"/>
      <c r="F15" s="387">
        <v>55</v>
      </c>
      <c r="G15" s="95">
        <v>52.1</v>
      </c>
      <c r="H15" s="88">
        <f>SUM(G15/F15)*100</f>
        <v>94.72727272727272</v>
      </c>
      <c r="I15" s="336">
        <f>SUM(G15/V15)*100</f>
        <v>90.924956369982553</v>
      </c>
      <c r="J15" s="726">
        <v>2000</v>
      </c>
      <c r="K15" s="686">
        <v>2000</v>
      </c>
      <c r="L15" s="611">
        <f t="shared" si="0"/>
        <v>100</v>
      </c>
      <c r="M15" s="96">
        <f t="shared" si="1"/>
        <v>2554.2784163473821</v>
      </c>
      <c r="N15" s="336">
        <f t="shared" si="2"/>
        <v>104.71204188481676</v>
      </c>
      <c r="O15" s="727">
        <v>23</v>
      </c>
      <c r="P15" s="32">
        <v>0</v>
      </c>
      <c r="Q15" s="501">
        <f t="shared" si="4"/>
        <v>0</v>
      </c>
      <c r="R15" s="60">
        <f t="shared" si="3"/>
        <v>0</v>
      </c>
      <c r="S15" s="412">
        <v>783</v>
      </c>
      <c r="T15" s="42" t="s">
        <v>38</v>
      </c>
      <c r="U15" s="490">
        <v>0.7</v>
      </c>
      <c r="V15" s="490">
        <v>57.3</v>
      </c>
      <c r="W15" s="490">
        <v>1910</v>
      </c>
      <c r="X15" s="491">
        <v>19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ht="30.95" customHeight="1">
      <c r="A16" s="54" t="s">
        <v>96</v>
      </c>
      <c r="B16" s="383"/>
      <c r="C16" s="95"/>
      <c r="D16" s="59"/>
      <c r="E16" s="59"/>
      <c r="F16" s="387"/>
      <c r="G16" s="95"/>
      <c r="H16" s="59"/>
      <c r="I16" s="336"/>
      <c r="J16" s="726">
        <v>325</v>
      </c>
      <c r="K16" s="686">
        <v>325</v>
      </c>
      <c r="L16" s="611">
        <f t="shared" si="0"/>
        <v>100</v>
      </c>
      <c r="M16" s="96">
        <f t="shared" si="1"/>
        <v>1846.5909090909092</v>
      </c>
      <c r="N16" s="336">
        <f t="shared" si="2"/>
        <v>104.83870967741935</v>
      </c>
      <c r="O16" s="727">
        <v>7</v>
      </c>
      <c r="P16" s="32">
        <v>7</v>
      </c>
      <c r="Q16" s="502">
        <f t="shared" si="4"/>
        <v>100</v>
      </c>
      <c r="R16" s="60">
        <f t="shared" si="3"/>
        <v>87.5</v>
      </c>
      <c r="S16" s="412">
        <v>176</v>
      </c>
      <c r="T16" s="42" t="s">
        <v>39</v>
      </c>
      <c r="U16" s="490">
        <v>5.7</v>
      </c>
      <c r="V16" s="490"/>
      <c r="W16" s="490">
        <v>310</v>
      </c>
      <c r="X16" s="491">
        <v>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ht="30.95" customHeight="1">
      <c r="A17" s="54" t="s">
        <v>97</v>
      </c>
      <c r="B17" s="383">
        <v>17</v>
      </c>
      <c r="C17" s="184">
        <v>17.399999999999999</v>
      </c>
      <c r="D17" s="59">
        <f t="shared" ref="D17" si="6">SUM(C17/B17)*100</f>
        <v>102.35294117647058</v>
      </c>
      <c r="E17" s="88">
        <f>SUM(C17/U17)*100</f>
        <v>17399.999999999996</v>
      </c>
      <c r="F17" s="387">
        <v>630</v>
      </c>
      <c r="G17" s="95">
        <v>578.5</v>
      </c>
      <c r="H17" s="59">
        <f>SUM(G17/F17)*100</f>
        <v>91.825396825396822</v>
      </c>
      <c r="I17" s="336">
        <f>SUM(G17/V17)*100</f>
        <v>99.484092863284616</v>
      </c>
      <c r="J17" s="726">
        <v>1340</v>
      </c>
      <c r="K17" s="499">
        <v>1340.8</v>
      </c>
      <c r="L17" s="611">
        <f t="shared" si="0"/>
        <v>100.05970149253731</v>
      </c>
      <c r="M17" s="96">
        <f t="shared" si="1"/>
        <v>1926.4367816091954</v>
      </c>
      <c r="N17" s="336">
        <f t="shared" si="2"/>
        <v>108.84883909725605</v>
      </c>
      <c r="O17" s="727">
        <v>31</v>
      </c>
      <c r="P17" s="32">
        <v>31</v>
      </c>
      <c r="Q17" s="502">
        <f t="shared" si="4"/>
        <v>100</v>
      </c>
      <c r="R17" s="60">
        <f t="shared" si="3"/>
        <v>93.939393939393938</v>
      </c>
      <c r="S17" s="412">
        <v>696</v>
      </c>
      <c r="T17" s="42" t="s">
        <v>57</v>
      </c>
      <c r="U17" s="490">
        <v>0.1</v>
      </c>
      <c r="V17" s="490">
        <v>581.5</v>
      </c>
      <c r="W17" s="490">
        <v>1231.8</v>
      </c>
      <c r="X17" s="491">
        <v>33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</row>
    <row r="18" spans="1:54" ht="30.95" customHeight="1">
      <c r="A18" s="54" t="s">
        <v>98</v>
      </c>
      <c r="B18" s="350"/>
      <c r="C18" s="95">
        <v>0</v>
      </c>
      <c r="D18" s="59"/>
      <c r="E18" s="59"/>
      <c r="F18" s="387">
        <v>200</v>
      </c>
      <c r="G18" s="95">
        <v>195.5</v>
      </c>
      <c r="H18" s="88">
        <f>SUM(G18/F18)*100</f>
        <v>97.75</v>
      </c>
      <c r="I18" s="336">
        <f>SUM(G18/V18)*100</f>
        <v>108.13053097345131</v>
      </c>
      <c r="J18" s="726">
        <v>1140</v>
      </c>
      <c r="K18" s="499">
        <v>870</v>
      </c>
      <c r="L18" s="498">
        <f t="shared" si="0"/>
        <v>76.31578947368422</v>
      </c>
      <c r="M18" s="96">
        <f t="shared" si="1"/>
        <v>2500</v>
      </c>
      <c r="N18" s="336">
        <f t="shared" si="2"/>
        <v>82.857142857142861</v>
      </c>
      <c r="O18" s="727">
        <v>11</v>
      </c>
      <c r="P18" s="32">
        <v>16</v>
      </c>
      <c r="Q18" s="502">
        <f t="shared" si="4"/>
        <v>145.45454545454547</v>
      </c>
      <c r="R18" s="60">
        <f t="shared" si="3"/>
        <v>84.210526315789465</v>
      </c>
      <c r="S18" s="412">
        <v>348</v>
      </c>
      <c r="T18" s="42" t="s">
        <v>58</v>
      </c>
      <c r="U18" s="490">
        <v>0.5</v>
      </c>
      <c r="V18" s="490">
        <v>180.8</v>
      </c>
      <c r="W18" s="490">
        <v>1050</v>
      </c>
      <c r="X18" s="490">
        <v>19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ht="30.95" customHeight="1">
      <c r="A19" s="54" t="s">
        <v>99</v>
      </c>
      <c r="B19" s="383"/>
      <c r="C19" s="95"/>
      <c r="D19" s="59"/>
      <c r="E19" s="59"/>
      <c r="F19" s="387"/>
      <c r="G19" s="95"/>
      <c r="H19" s="59"/>
      <c r="I19" s="336"/>
      <c r="J19" s="726">
        <v>70873</v>
      </c>
      <c r="K19" s="499">
        <v>75667.8</v>
      </c>
      <c r="L19" s="611">
        <f t="shared" si="0"/>
        <v>106.76534082090501</v>
      </c>
      <c r="M19" s="96">
        <f t="shared" si="1"/>
        <v>16878.831139861701</v>
      </c>
      <c r="N19" s="336">
        <f t="shared" si="2"/>
        <v>112.93280101488752</v>
      </c>
      <c r="O19" s="727">
        <v>350</v>
      </c>
      <c r="P19" s="32">
        <v>350</v>
      </c>
      <c r="Q19" s="502">
        <f t="shared" si="4"/>
        <v>100</v>
      </c>
      <c r="R19" s="60">
        <f t="shared" si="3"/>
        <v>94.238018309100696</v>
      </c>
      <c r="S19" s="412">
        <v>4483</v>
      </c>
      <c r="T19" s="42" t="s">
        <v>40</v>
      </c>
      <c r="U19" s="490"/>
      <c r="V19" s="490"/>
      <c r="W19" s="490">
        <v>67002.5</v>
      </c>
      <c r="X19" s="490">
        <v>371.4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</row>
    <row r="20" spans="1:54" ht="30.95" customHeight="1">
      <c r="A20" s="54" t="s">
        <v>100</v>
      </c>
      <c r="B20" s="383"/>
      <c r="C20" s="95">
        <v>0</v>
      </c>
      <c r="D20" s="59"/>
      <c r="E20" s="59"/>
      <c r="F20" s="387">
        <v>100</v>
      </c>
      <c r="G20" s="95"/>
      <c r="H20" s="88">
        <f>SUM(G20/F20)*100</f>
        <v>0</v>
      </c>
      <c r="I20" s="336">
        <f>SUM(G20/V20)*100</f>
        <v>0</v>
      </c>
      <c r="J20" s="726">
        <v>995</v>
      </c>
      <c r="K20" s="499">
        <v>945</v>
      </c>
      <c r="L20" s="498">
        <f t="shared" si="0"/>
        <v>94.9748743718593</v>
      </c>
      <c r="M20" s="96">
        <f t="shared" si="1"/>
        <v>2787.6106194690265</v>
      </c>
      <c r="N20" s="336">
        <f t="shared" si="2"/>
        <v>99.369085173501588</v>
      </c>
      <c r="O20" s="727">
        <v>15</v>
      </c>
      <c r="P20" s="32">
        <v>0</v>
      </c>
      <c r="Q20" s="501">
        <f t="shared" si="4"/>
        <v>0</v>
      </c>
      <c r="R20" s="60">
        <f t="shared" si="3"/>
        <v>0</v>
      </c>
      <c r="S20" s="412">
        <v>339</v>
      </c>
      <c r="T20" s="42" t="s">
        <v>41</v>
      </c>
      <c r="U20" s="490">
        <v>0.4</v>
      </c>
      <c r="V20" s="490">
        <v>78.3</v>
      </c>
      <c r="W20" s="490">
        <v>951</v>
      </c>
      <c r="X20" s="491">
        <v>3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ht="30.95" customHeight="1" thickBot="1">
      <c r="A21" s="54" t="s">
        <v>101</v>
      </c>
      <c r="B21" s="384"/>
      <c r="C21" s="95"/>
      <c r="D21" s="59"/>
      <c r="E21" s="59"/>
      <c r="F21" s="389"/>
      <c r="G21" s="98"/>
      <c r="H21" s="59"/>
      <c r="I21" s="336"/>
      <c r="J21" s="726">
        <v>407</v>
      </c>
      <c r="K21" s="499">
        <v>408.2</v>
      </c>
      <c r="L21" s="611">
        <f t="shared" si="0"/>
        <v>100.29484029484028</v>
      </c>
      <c r="M21" s="96">
        <f t="shared" si="1"/>
        <v>1432.280701754386</v>
      </c>
      <c r="N21" s="336">
        <f t="shared" si="2"/>
        <v>104.96271535098998</v>
      </c>
      <c r="O21" s="727">
        <v>11</v>
      </c>
      <c r="P21" s="32">
        <v>0</v>
      </c>
      <c r="Q21" s="501">
        <f t="shared" si="4"/>
        <v>0</v>
      </c>
      <c r="R21" s="60">
        <f t="shared" si="3"/>
        <v>0</v>
      </c>
      <c r="S21" s="412">
        <v>285</v>
      </c>
      <c r="T21" s="42" t="s">
        <v>42</v>
      </c>
      <c r="U21" s="490"/>
      <c r="V21" s="490"/>
      <c r="W21" s="490">
        <v>388.9</v>
      </c>
      <c r="X21" s="491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</row>
    <row r="22" spans="1:54" ht="15" customHeight="1" thickBot="1">
      <c r="A22" s="61"/>
      <c r="B22" s="700"/>
      <c r="C22" s="131"/>
      <c r="D22" s="145"/>
      <c r="E22" s="147"/>
      <c r="F22" s="701"/>
      <c r="G22" s="702"/>
      <c r="H22" s="145"/>
      <c r="I22" s="146"/>
      <c r="J22" s="703"/>
      <c r="K22" s="703"/>
      <c r="L22" s="145"/>
      <c r="M22" s="145"/>
      <c r="N22" s="147"/>
      <c r="O22" s="704"/>
      <c r="P22" s="705"/>
      <c r="Q22" s="131"/>
      <c r="R22" s="147"/>
      <c r="S22" s="706"/>
      <c r="T22" s="43"/>
      <c r="U22" s="728"/>
      <c r="V22" s="729"/>
      <c r="W22" s="729"/>
      <c r="X22" s="730"/>
    </row>
    <row r="23" spans="1:54" s="271" customFormat="1" ht="30" customHeight="1" thickBot="1">
      <c r="A23" s="224" t="s">
        <v>59</v>
      </c>
      <c r="B23" s="814">
        <f>SUM(B5:B21)</f>
        <v>46</v>
      </c>
      <c r="C23" s="297">
        <f>SUM(C5:C21)</f>
        <v>28.4</v>
      </c>
      <c r="D23" s="297">
        <f>SUM(C23/B23)*100</f>
        <v>61.739130434782609</v>
      </c>
      <c r="E23" s="297">
        <f>SUM(C23/U23)*100</f>
        <v>85.542168674698786</v>
      </c>
      <c r="F23" s="814">
        <f>SUM(F5:F21)</f>
        <v>2680</v>
      </c>
      <c r="G23" s="297">
        <f>SUM(G5:G21)</f>
        <v>2485.1999999999998</v>
      </c>
      <c r="H23" s="297">
        <f>SUM(G23/F23)*100</f>
        <v>92.731343283582078</v>
      </c>
      <c r="I23" s="297">
        <f>SUM(G23/V23)*100</f>
        <v>99.38414780452689</v>
      </c>
      <c r="J23" s="815">
        <f>SUM(J5:J21)</f>
        <v>108194</v>
      </c>
      <c r="K23" s="296">
        <f>SUM(K5:K21)</f>
        <v>108210</v>
      </c>
      <c r="L23" s="297">
        <f>SUM(K23/J23)*100</f>
        <v>100.0147882507348</v>
      </c>
      <c r="M23" s="301">
        <f>SUM(K23/S23)*1000</f>
        <v>9094.8058497226411</v>
      </c>
      <c r="N23" s="297">
        <f>SUM(K23/W23)*100</f>
        <v>106.60768647232102</v>
      </c>
      <c r="O23" s="814">
        <f>SUM(O5:O21)</f>
        <v>678</v>
      </c>
      <c r="P23" s="296">
        <f>SUM(P5:P21)</f>
        <v>611</v>
      </c>
      <c r="Q23" s="297">
        <f>P23/O23*100</f>
        <v>90.117994100294979</v>
      </c>
      <c r="R23" s="297">
        <f>P23/X23*100</f>
        <v>92.519685039370074</v>
      </c>
      <c r="S23" s="707">
        <f>SUM(S5:S22)</f>
        <v>11898</v>
      </c>
      <c r="T23" s="708" t="s">
        <v>59</v>
      </c>
      <c r="U23" s="296">
        <f t="shared" ref="U23:X23" si="7">SUM(U5:U21)</f>
        <v>33.200000000000003</v>
      </c>
      <c r="V23" s="296">
        <f t="shared" si="7"/>
        <v>2500.6000000000004</v>
      </c>
      <c r="W23" s="296">
        <f t="shared" si="7"/>
        <v>101503</v>
      </c>
      <c r="X23" s="296">
        <f t="shared" si="7"/>
        <v>660.4</v>
      </c>
    </row>
    <row r="24" spans="1:54" ht="17.25">
      <c r="A24" s="45"/>
      <c r="B24" s="285"/>
      <c r="C24" s="286"/>
      <c r="D24" s="287"/>
      <c r="E24" s="287"/>
      <c r="F24" s="288"/>
      <c r="G24" s="289"/>
      <c r="H24" s="287"/>
      <c r="I24" s="287"/>
      <c r="J24" s="287"/>
      <c r="K24" s="421"/>
      <c r="L24" s="687"/>
      <c r="M24" s="9"/>
      <c r="N24" s="9"/>
      <c r="O24" s="16"/>
      <c r="P24" s="688"/>
      <c r="Q24" s="689"/>
      <c r="R24" s="9"/>
      <c r="S24" s="1"/>
      <c r="T24" s="10"/>
      <c r="U24" s="1"/>
      <c r="V24" s="1"/>
      <c r="W24" s="284"/>
      <c r="X24" s="283"/>
      <c r="Y24" s="1"/>
    </row>
    <row r="25" spans="1:54" ht="21" customHeight="1">
      <c r="A25" s="1"/>
      <c r="B25" s="290"/>
      <c r="C25" s="290"/>
      <c r="D25" s="290"/>
      <c r="E25" s="290"/>
      <c r="F25" s="290"/>
      <c r="G25" s="290"/>
      <c r="H25" s="290"/>
      <c r="I25" s="290"/>
      <c r="J25" s="290"/>
      <c r="K25" s="195"/>
      <c r="L25" s="315"/>
      <c r="M25" s="1"/>
      <c r="N25" s="1"/>
      <c r="O25" s="1"/>
      <c r="P25" s="195"/>
      <c r="Q25" s="315"/>
      <c r="R25" s="1"/>
      <c r="S25" s="1"/>
      <c r="T25" s="1"/>
      <c r="U25" s="1"/>
      <c r="V25" s="1"/>
      <c r="W25" s="1"/>
      <c r="X25" s="195"/>
      <c r="Y25" s="1"/>
    </row>
    <row r="26" spans="1:54" ht="21" customHeight="1">
      <c r="A26" s="15"/>
      <c r="B26" s="17"/>
      <c r="C26" s="18"/>
      <c r="D26" s="18"/>
      <c r="E26" s="18"/>
      <c r="F26" s="17"/>
      <c r="G26" s="18"/>
      <c r="H26" s="18"/>
      <c r="I26" s="18"/>
      <c r="J26" s="17"/>
      <c r="K26" s="422"/>
      <c r="L26" s="18"/>
      <c r="M26" s="19"/>
      <c r="N26" s="18"/>
      <c r="O26" s="17"/>
      <c r="P26" s="424"/>
      <c r="Q26" s="20"/>
      <c r="R26" s="18"/>
      <c r="S26" s="14"/>
      <c r="T26" s="731"/>
      <c r="U26" s="21"/>
      <c r="V26" s="22"/>
      <c r="W26" s="23"/>
      <c r="X26" s="14"/>
      <c r="Y26" s="1"/>
    </row>
    <row r="27" spans="1:54" ht="16.5">
      <c r="B27" s="24"/>
      <c r="C27" s="24"/>
      <c r="D27" s="7"/>
      <c r="E27" s="21"/>
      <c r="F27" s="7"/>
      <c r="G27" s="7"/>
      <c r="H27" s="25"/>
      <c r="I27" s="26"/>
      <c r="J27" s="27"/>
      <c r="K27" s="423"/>
      <c r="L27" s="26"/>
      <c r="M27" s="29"/>
      <c r="N27" s="7"/>
      <c r="O27" s="1"/>
      <c r="R27" s="1"/>
    </row>
    <row r="28" spans="1:54" ht="20.25">
      <c r="A28" s="1" t="s">
        <v>60</v>
      </c>
      <c r="B28" s="1"/>
      <c r="C28" s="1"/>
      <c r="D28" s="1"/>
      <c r="E28" s="1"/>
      <c r="F28" s="1"/>
      <c r="G28" s="1"/>
      <c r="H28" s="9"/>
      <c r="I28" s="1"/>
      <c r="J28" s="1"/>
      <c r="K28" s="195"/>
      <c r="L28" s="1"/>
      <c r="M28" s="1"/>
      <c r="N28" s="1"/>
      <c r="O28" s="1"/>
      <c r="R28" s="1"/>
    </row>
    <row r="29" spans="1:54">
      <c r="H29" s="9"/>
      <c r="R29" s="1"/>
    </row>
  </sheetData>
  <mergeCells count="25"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</mergeCells>
  <phoneticPr fontId="24" type="noConversion"/>
  <pageMargins left="0.19685039370078741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AR31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19" sqref="K19"/>
    </sheetView>
  </sheetViews>
  <sheetFormatPr defaultRowHeight="15"/>
  <cols>
    <col min="1" max="1" width="14.109375" customWidth="1"/>
    <col min="2" max="6" width="8.6640625" customWidth="1"/>
    <col min="7" max="7" width="8.21875" customWidth="1"/>
    <col min="8" max="8" width="7.5546875" customWidth="1"/>
    <col min="9" max="9" width="8" customWidth="1"/>
    <col min="10" max="10" width="8.6640625" customWidth="1"/>
    <col min="11" max="11" width="10.77734375" customWidth="1"/>
    <col min="12" max="14" width="8.6640625" customWidth="1"/>
    <col min="15" max="15" width="7.33203125" customWidth="1"/>
    <col min="16" max="16" width="8" customWidth="1"/>
    <col min="17" max="17" width="8.6640625" customWidth="1"/>
    <col min="18" max="18" width="7.44140625" customWidth="1"/>
    <col min="19" max="19" width="6.33203125" customWidth="1"/>
    <col min="20" max="20" width="5.77734375" customWidth="1"/>
    <col min="21" max="21" width="8" customWidth="1"/>
    <col min="22" max="22" width="9.21875" customWidth="1"/>
    <col min="23" max="23" width="6.44140625" customWidth="1"/>
    <col min="26" max="26" width="7.109375" customWidth="1"/>
    <col min="27" max="27" width="7.44140625" customWidth="1"/>
    <col min="30" max="30" width="9.21875" bestFit="1" customWidth="1"/>
    <col min="31" max="31" width="9.109375" bestFit="1" customWidth="1"/>
    <col min="35" max="36" width="10.109375" bestFit="1" customWidth="1"/>
    <col min="39" max="39" width="9.6640625" bestFit="1" customWidth="1"/>
  </cols>
  <sheetData>
    <row r="1" spans="1:44" ht="31.9" customHeight="1" thickBot="1">
      <c r="A1" s="854" t="s">
        <v>420</v>
      </c>
      <c r="B1" s="854"/>
      <c r="C1" s="854"/>
      <c r="D1" s="854"/>
      <c r="E1" s="854"/>
      <c r="F1" s="854"/>
      <c r="G1" s="854"/>
      <c r="H1" s="854"/>
      <c r="I1" s="854"/>
      <c r="J1" s="854"/>
      <c r="K1" s="854"/>
      <c r="L1" s="854"/>
      <c r="M1" s="854"/>
      <c r="N1" s="854"/>
      <c r="O1" s="854"/>
      <c r="P1" s="854"/>
      <c r="Q1" s="854"/>
      <c r="R1" s="854"/>
      <c r="T1" s="879">
        <v>2017</v>
      </c>
      <c r="U1" s="879"/>
      <c r="V1" s="879"/>
      <c r="W1" s="879"/>
      <c r="X1" s="879" t="s">
        <v>360</v>
      </c>
      <c r="Y1" s="879"/>
      <c r="Z1" s="879"/>
      <c r="AA1" s="879"/>
      <c r="AB1" s="879"/>
    </row>
    <row r="2" spans="1:44" ht="22.9" customHeight="1" thickBot="1">
      <c r="A2" s="872" t="s">
        <v>136</v>
      </c>
      <c r="B2" s="848" t="s">
        <v>171</v>
      </c>
      <c r="C2" s="849"/>
      <c r="D2" s="849"/>
      <c r="E2" s="850"/>
      <c r="F2" s="848" t="s">
        <v>172</v>
      </c>
      <c r="G2" s="849"/>
      <c r="H2" s="849"/>
      <c r="I2" s="850"/>
      <c r="J2" s="848" t="s">
        <v>148</v>
      </c>
      <c r="K2" s="849"/>
      <c r="L2" s="849"/>
      <c r="M2" s="849"/>
      <c r="N2" s="850"/>
      <c r="O2" s="848" t="s">
        <v>145</v>
      </c>
      <c r="P2" s="849"/>
      <c r="Q2" s="849"/>
      <c r="R2" s="850"/>
      <c r="S2" s="851" t="s">
        <v>382</v>
      </c>
      <c r="T2" s="884" t="s">
        <v>421</v>
      </c>
      <c r="U2" s="885"/>
      <c r="V2" s="885"/>
      <c r="W2" s="886"/>
      <c r="X2" s="880" t="s">
        <v>122</v>
      </c>
      <c r="Y2" s="861"/>
      <c r="Z2" s="861"/>
      <c r="AA2" s="881"/>
      <c r="AB2" s="860" t="s">
        <v>123</v>
      </c>
      <c r="AC2" s="861"/>
      <c r="AD2" s="861"/>
      <c r="AE2" s="881"/>
      <c r="AF2" s="860" t="s">
        <v>49</v>
      </c>
      <c r="AG2" s="861"/>
      <c r="AH2" s="861"/>
      <c r="AI2" s="861"/>
      <c r="AJ2" s="862"/>
      <c r="AK2" s="863" t="s">
        <v>70</v>
      </c>
      <c r="AL2" s="864"/>
      <c r="AM2" s="864"/>
      <c r="AN2" s="865"/>
    </row>
    <row r="3" spans="1:44" ht="30.95" customHeight="1">
      <c r="A3" s="873"/>
      <c r="B3" s="875" t="s">
        <v>167</v>
      </c>
      <c r="C3" s="875" t="s">
        <v>166</v>
      </c>
      <c r="D3" s="875" t="s">
        <v>147</v>
      </c>
      <c r="E3" s="875" t="s">
        <v>343</v>
      </c>
      <c r="F3" s="875" t="s">
        <v>167</v>
      </c>
      <c r="G3" s="875" t="s">
        <v>166</v>
      </c>
      <c r="H3" s="875" t="s">
        <v>147</v>
      </c>
      <c r="I3" s="875" t="s">
        <v>343</v>
      </c>
      <c r="J3" s="877" t="s">
        <v>167</v>
      </c>
      <c r="K3" s="877" t="s">
        <v>166</v>
      </c>
      <c r="L3" s="877" t="s">
        <v>147</v>
      </c>
      <c r="M3" s="882" t="s">
        <v>146</v>
      </c>
      <c r="N3" s="877" t="s">
        <v>343</v>
      </c>
      <c r="O3" s="877" t="s">
        <v>167</v>
      </c>
      <c r="P3" s="877" t="s">
        <v>166</v>
      </c>
      <c r="Q3" s="877" t="s">
        <v>147</v>
      </c>
      <c r="R3" s="875" t="s">
        <v>343</v>
      </c>
      <c r="S3" s="852"/>
      <c r="T3" s="866" t="s">
        <v>83</v>
      </c>
      <c r="U3" s="868" t="s">
        <v>82</v>
      </c>
      <c r="V3" s="455" t="s">
        <v>52</v>
      </c>
      <c r="W3" s="870" t="s">
        <v>361</v>
      </c>
      <c r="X3" s="446" t="s">
        <v>0</v>
      </c>
      <c r="Y3" s="447" t="s">
        <v>3</v>
      </c>
      <c r="Z3" s="447" t="s">
        <v>50</v>
      </c>
      <c r="AA3" s="447" t="s">
        <v>371</v>
      </c>
      <c r="AB3" s="447" t="s">
        <v>0</v>
      </c>
      <c r="AC3" s="447" t="s">
        <v>3</v>
      </c>
      <c r="AD3" s="447" t="s">
        <v>50</v>
      </c>
      <c r="AE3" s="447" t="s">
        <v>371</v>
      </c>
      <c r="AF3" s="447" t="s">
        <v>0</v>
      </c>
      <c r="AG3" s="447" t="s">
        <v>3</v>
      </c>
      <c r="AH3" s="447" t="s">
        <v>50</v>
      </c>
      <c r="AI3" s="447" t="s">
        <v>51</v>
      </c>
      <c r="AJ3" s="447" t="s">
        <v>371</v>
      </c>
      <c r="AK3" s="448" t="s">
        <v>0</v>
      </c>
      <c r="AL3" s="445" t="s">
        <v>3</v>
      </c>
      <c r="AM3" s="445" t="s">
        <v>50</v>
      </c>
      <c r="AN3" s="447" t="s">
        <v>371</v>
      </c>
    </row>
    <row r="4" spans="1:44" ht="30.95" customHeight="1" thickBot="1">
      <c r="A4" s="874"/>
      <c r="B4" s="876"/>
      <c r="C4" s="876"/>
      <c r="D4" s="876"/>
      <c r="E4" s="876"/>
      <c r="F4" s="876"/>
      <c r="G4" s="876"/>
      <c r="H4" s="876"/>
      <c r="I4" s="876"/>
      <c r="J4" s="878"/>
      <c r="K4" s="878"/>
      <c r="L4" s="878"/>
      <c r="M4" s="883"/>
      <c r="N4" s="878"/>
      <c r="O4" s="878"/>
      <c r="P4" s="878"/>
      <c r="Q4" s="878"/>
      <c r="R4" s="876"/>
      <c r="S4" s="852"/>
      <c r="T4" s="867"/>
      <c r="U4" s="869"/>
      <c r="V4" s="456"/>
      <c r="W4" s="871"/>
      <c r="X4" s="449" t="s">
        <v>168</v>
      </c>
      <c r="Y4" s="450" t="s">
        <v>168</v>
      </c>
      <c r="Z4" s="451"/>
      <c r="AA4" s="451" t="s">
        <v>372</v>
      </c>
      <c r="AB4" s="450" t="s">
        <v>168</v>
      </c>
      <c r="AC4" s="450" t="s">
        <v>168</v>
      </c>
      <c r="AD4" s="451"/>
      <c r="AE4" s="451" t="s">
        <v>372</v>
      </c>
      <c r="AF4" s="450" t="s">
        <v>168</v>
      </c>
      <c r="AG4" s="450" t="s">
        <v>168</v>
      </c>
      <c r="AH4" s="451"/>
      <c r="AI4" s="451" t="s">
        <v>54</v>
      </c>
      <c r="AJ4" s="451" t="s">
        <v>372</v>
      </c>
      <c r="AK4" s="452" t="s">
        <v>4</v>
      </c>
      <c r="AL4" s="451" t="s">
        <v>4</v>
      </c>
      <c r="AM4" s="451"/>
      <c r="AN4" s="451" t="s">
        <v>372</v>
      </c>
    </row>
    <row r="5" spans="1:44" ht="30.95" customHeight="1" thickBot="1">
      <c r="A5" s="73" t="s">
        <v>85</v>
      </c>
      <c r="B5" s="337">
        <f>X5+Месяц!B5</f>
        <v>8</v>
      </c>
      <c r="C5" s="49">
        <f>Y5+Месяц!C5</f>
        <v>2.2000000000000002</v>
      </c>
      <c r="D5" s="59">
        <f>SUM(C5/B5)*100</f>
        <v>27.500000000000004</v>
      </c>
      <c r="E5" s="59">
        <f t="shared" ref="E5" si="0">SUM(C5/T5)*100</f>
        <v>122.22222222222223</v>
      </c>
      <c r="F5" s="410">
        <f>AB5+Месяц!F5</f>
        <v>3069</v>
      </c>
      <c r="G5" s="49">
        <f>AC5+Месяц!G5</f>
        <v>3341.6759999999999</v>
      </c>
      <c r="H5" s="88">
        <f>SUM(G5/F5)*100</f>
        <v>108.88484848484848</v>
      </c>
      <c r="I5" s="59">
        <f t="shared" ref="I5:I20" si="1">SUM(G5/U5)*100</f>
        <v>118.19318784706259</v>
      </c>
      <c r="J5" s="88">
        <f>AF5+Месяц!J5</f>
        <v>29500</v>
      </c>
      <c r="K5" s="59">
        <f>AG5+Месяц!K5</f>
        <v>25520.1</v>
      </c>
      <c r="L5" s="59">
        <f>SUM(K5/J5)*100</f>
        <v>86.508813559322022</v>
      </c>
      <c r="M5" s="411">
        <f t="shared" ref="M5:M21" si="2">SUM(K5/S5)*1000</f>
        <v>36719.568345323736</v>
      </c>
      <c r="N5" s="88">
        <f t="shared" ref="N5:N21" si="3">SUM(K5/V5)*100</f>
        <v>100.94576955025512</v>
      </c>
      <c r="O5" s="411">
        <f>AK5+Месяц!O5</f>
        <v>349</v>
      </c>
      <c r="P5" s="411">
        <f>AL5+Месяц!P5</f>
        <v>488</v>
      </c>
      <c r="Q5" s="88">
        <f>SUM(P5/O5)*100</f>
        <v>139.82808022922637</v>
      </c>
      <c r="R5" s="59">
        <f>P5/W5*100</f>
        <v>117.02637889688251</v>
      </c>
      <c r="S5" s="412">
        <v>695</v>
      </c>
      <c r="T5" s="527">
        <v>1.8</v>
      </c>
      <c r="U5" s="530">
        <v>2827.2999999999997</v>
      </c>
      <c r="V5" s="527">
        <v>25281</v>
      </c>
      <c r="W5" s="530">
        <v>417</v>
      </c>
      <c r="X5" s="534">
        <v>7</v>
      </c>
      <c r="Y5" s="535">
        <v>2.2000000000000002</v>
      </c>
      <c r="Z5" s="393">
        <v>31.428571428571434</v>
      </c>
      <c r="AA5" s="393"/>
      <c r="AB5" s="557">
        <v>2769</v>
      </c>
      <c r="AC5" s="393">
        <v>3023.576</v>
      </c>
      <c r="AD5" s="393">
        <v>109.19378837125315</v>
      </c>
      <c r="AE5" s="393">
        <v>117.7313293357215</v>
      </c>
      <c r="AF5" s="495">
        <v>25350</v>
      </c>
      <c r="AG5" s="464">
        <v>22464.899999999998</v>
      </c>
      <c r="AH5" s="454">
        <v>88.618934911242604</v>
      </c>
      <c r="AI5" s="470">
        <v>32323.597122302155</v>
      </c>
      <c r="AJ5" s="468">
        <v>104.57205099917606</v>
      </c>
      <c r="AK5" s="492">
        <v>297</v>
      </c>
      <c r="AL5" s="664">
        <v>423</v>
      </c>
      <c r="AM5" s="167">
        <v>142.42424242424244</v>
      </c>
      <c r="AN5" s="472">
        <v>116.20879120879121</v>
      </c>
      <c r="AO5" s="13"/>
      <c r="AP5" s="13"/>
      <c r="AQ5" s="13"/>
      <c r="AR5" s="13"/>
    </row>
    <row r="6" spans="1:44" ht="24.6" customHeight="1" thickBot="1">
      <c r="A6" s="54" t="s">
        <v>86</v>
      </c>
      <c r="B6" s="337"/>
      <c r="C6" s="49"/>
      <c r="D6" s="59"/>
      <c r="E6" s="59"/>
      <c r="F6" s="410">
        <f>AB6+Месяц!F6</f>
        <v>0</v>
      </c>
      <c r="G6" s="49">
        <f>AC6+Месяц!G6</f>
        <v>0</v>
      </c>
      <c r="H6" s="88"/>
      <c r="I6" s="59"/>
      <c r="J6" s="88">
        <f>AF6+Месяц!J6</f>
        <v>3739</v>
      </c>
      <c r="K6" s="59">
        <f>AG6+Месяц!K6</f>
        <v>3670.2</v>
      </c>
      <c r="L6" s="59">
        <f t="shared" ref="L6:L21" si="4">SUM(K6/J6)*100</f>
        <v>98.159935811714362</v>
      </c>
      <c r="M6" s="411">
        <f t="shared" si="2"/>
        <v>15888.311688311689</v>
      </c>
      <c r="N6" s="88">
        <f t="shared" si="3"/>
        <v>104.71326676176889</v>
      </c>
      <c r="O6" s="411">
        <f>AK6+Месяц!O6</f>
        <v>82</v>
      </c>
      <c r="P6" s="411">
        <f>AL6+Месяц!P6</f>
        <v>0</v>
      </c>
      <c r="Q6" s="88">
        <f>SUM(P6/O6)*100</f>
        <v>0</v>
      </c>
      <c r="R6" s="59"/>
      <c r="S6" s="412">
        <v>231</v>
      </c>
      <c r="T6" s="528">
        <v>29.3</v>
      </c>
      <c r="U6" s="531"/>
      <c r="V6" s="527">
        <v>3505</v>
      </c>
      <c r="W6" s="530">
        <v>0</v>
      </c>
      <c r="X6" s="534"/>
      <c r="Y6" s="536"/>
      <c r="Z6" s="393"/>
      <c r="AA6" s="472"/>
      <c r="AB6" s="557">
        <v>0</v>
      </c>
      <c r="AC6" s="472">
        <v>0</v>
      </c>
      <c r="AD6" s="468"/>
      <c r="AE6" s="468"/>
      <c r="AF6" s="496">
        <v>3327</v>
      </c>
      <c r="AG6" s="420">
        <v>3239.5</v>
      </c>
      <c r="AH6" s="454">
        <v>97.370003005710842</v>
      </c>
      <c r="AI6" s="471">
        <v>14023.809523809523</v>
      </c>
      <c r="AJ6" s="469">
        <v>104.11711769621392</v>
      </c>
      <c r="AK6" s="493">
        <v>72</v>
      </c>
      <c r="AL6" s="664">
        <v>0</v>
      </c>
      <c r="AM6" s="95">
        <v>0</v>
      </c>
      <c r="AN6" s="473"/>
      <c r="AO6" s="13"/>
      <c r="AP6" s="13"/>
      <c r="AQ6" s="13"/>
      <c r="AR6" s="13"/>
    </row>
    <row r="7" spans="1:44" ht="21" customHeight="1" thickBot="1">
      <c r="A7" s="54" t="s">
        <v>87</v>
      </c>
      <c r="B7" s="337"/>
      <c r="C7" s="49"/>
      <c r="D7" s="59"/>
      <c r="E7" s="59"/>
      <c r="F7" s="410">
        <f>AB7+Месяц!F7</f>
        <v>0</v>
      </c>
      <c r="G7" s="49">
        <f>AC7+Месяц!G7</f>
        <v>0</v>
      </c>
      <c r="H7" s="88"/>
      <c r="I7" s="59"/>
      <c r="J7" s="88">
        <f>AF7+Месяц!J7</f>
        <v>3546</v>
      </c>
      <c r="K7" s="59">
        <f>AG7+Месяц!K7</f>
        <v>3094.1000000000004</v>
      </c>
      <c r="L7" s="59">
        <f t="shared" si="4"/>
        <v>87.256063169768765</v>
      </c>
      <c r="M7" s="411">
        <f t="shared" si="2"/>
        <v>14875.480769230771</v>
      </c>
      <c r="N7" s="88">
        <f t="shared" si="3"/>
        <v>93.103240754671575</v>
      </c>
      <c r="O7" s="411">
        <f>AK7+Месяц!O7</f>
        <v>84</v>
      </c>
      <c r="P7" s="411">
        <f>AL7+Месяц!P7</f>
        <v>77</v>
      </c>
      <c r="Q7" s="88">
        <f t="shared" ref="Q7:Q21" si="5">SUM(P7/O7)*100</f>
        <v>91.666666666666657</v>
      </c>
      <c r="R7" s="59">
        <f t="shared" ref="R7:R23" si="6">P7/W7*100</f>
        <v>86.516853932584269</v>
      </c>
      <c r="S7" s="412">
        <v>208</v>
      </c>
      <c r="T7" s="529"/>
      <c r="U7" s="532"/>
      <c r="V7" s="527">
        <v>3323.3</v>
      </c>
      <c r="W7" s="530">
        <v>89</v>
      </c>
      <c r="X7" s="537"/>
      <c r="Y7" s="538"/>
      <c r="Z7" s="393"/>
      <c r="AA7" s="473"/>
      <c r="AB7" s="558">
        <v>0</v>
      </c>
      <c r="AC7" s="473">
        <v>0</v>
      </c>
      <c r="AD7" s="473"/>
      <c r="AE7" s="473"/>
      <c r="AF7" s="496">
        <v>3188</v>
      </c>
      <c r="AG7" s="420">
        <v>2788.2000000000003</v>
      </c>
      <c r="AH7" s="454">
        <v>87.459222082810555</v>
      </c>
      <c r="AI7" s="471">
        <v>13404.807692307693</v>
      </c>
      <c r="AJ7" s="469">
        <v>93.504141654649729</v>
      </c>
      <c r="AK7" s="493">
        <v>75</v>
      </c>
      <c r="AL7" s="664">
        <v>77</v>
      </c>
      <c r="AM7" s="95">
        <v>102.66666666666666</v>
      </c>
      <c r="AN7" s="473">
        <v>98.71794871794873</v>
      </c>
      <c r="AO7" s="13"/>
      <c r="AP7" s="13"/>
      <c r="AQ7" s="13"/>
      <c r="AR7" s="13"/>
    </row>
    <row r="8" spans="1:44" ht="27.6" customHeight="1" thickBot="1">
      <c r="A8" s="54" t="s">
        <v>88</v>
      </c>
      <c r="B8" s="337">
        <f>X8+Месяц!B8</f>
        <v>38</v>
      </c>
      <c r="C8" s="49">
        <f>Y8+Месяц!C8</f>
        <v>29.7</v>
      </c>
      <c r="D8" s="88">
        <f t="shared" ref="D8:D20" si="7">SUM(C8/B8)*100</f>
        <v>78.15789473684211</v>
      </c>
      <c r="E8" s="59">
        <f t="shared" ref="E8:E18" si="8">SUM(C8/T8)*100</f>
        <v>209.15492957746474</v>
      </c>
      <c r="F8" s="410">
        <f>AB8+Месяц!F8</f>
        <v>2613</v>
      </c>
      <c r="G8" s="49">
        <f>AC8+Месяц!G8</f>
        <v>2700.0160000000001</v>
      </c>
      <c r="H8" s="88">
        <f t="shared" ref="H8:H20" si="9">SUM(G8/F8)*100</f>
        <v>103.33011863758132</v>
      </c>
      <c r="I8" s="59">
        <f t="shared" si="1"/>
        <v>111.54325373874248</v>
      </c>
      <c r="J8" s="88">
        <f>AF8+Месяц!J8</f>
        <v>12860</v>
      </c>
      <c r="K8" s="59">
        <f>AG8+Месяц!K8</f>
        <v>8774</v>
      </c>
      <c r="L8" s="59">
        <f t="shared" si="4"/>
        <v>68.227060653188175</v>
      </c>
      <c r="M8" s="411">
        <f t="shared" si="2"/>
        <v>32617.100371747212</v>
      </c>
      <c r="N8" s="88">
        <f t="shared" si="3"/>
        <v>78.909973918517849</v>
      </c>
      <c r="O8" s="411">
        <f>AK8+Месяц!O8</f>
        <v>89</v>
      </c>
      <c r="P8" s="411">
        <f>AL8+Месяц!P8</f>
        <v>14</v>
      </c>
      <c r="Q8" s="59">
        <f t="shared" si="5"/>
        <v>15.730337078651685</v>
      </c>
      <c r="R8" s="59">
        <f t="shared" si="6"/>
        <v>19.718309859154928</v>
      </c>
      <c r="S8" s="412">
        <v>269</v>
      </c>
      <c r="T8" s="529">
        <v>14.200000000000001</v>
      </c>
      <c r="U8" s="532">
        <v>2420.6</v>
      </c>
      <c r="V8" s="527">
        <v>11119</v>
      </c>
      <c r="W8" s="530">
        <v>71</v>
      </c>
      <c r="X8" s="539">
        <v>33</v>
      </c>
      <c r="Y8" s="540">
        <v>29</v>
      </c>
      <c r="Z8" s="393">
        <v>87.878787878787875</v>
      </c>
      <c r="AA8" s="469">
        <v>218.04511278195488</v>
      </c>
      <c r="AB8" s="559">
        <v>2363</v>
      </c>
      <c r="AC8" s="473">
        <v>2449.5160000000001</v>
      </c>
      <c r="AD8" s="393">
        <v>103.66127803639442</v>
      </c>
      <c r="AE8" s="469">
        <v>111.62068808384598</v>
      </c>
      <c r="AF8" s="496">
        <v>10960</v>
      </c>
      <c r="AG8" s="420">
        <v>7757</v>
      </c>
      <c r="AH8" s="454">
        <v>70.775547445255469</v>
      </c>
      <c r="AI8" s="471">
        <v>28836.431226765799</v>
      </c>
      <c r="AJ8" s="469">
        <v>82.688412749173864</v>
      </c>
      <c r="AK8" s="493">
        <v>79</v>
      </c>
      <c r="AL8" s="664">
        <v>14</v>
      </c>
      <c r="AM8" s="95">
        <v>17.721518987341771</v>
      </c>
      <c r="AN8" s="473">
        <v>21.875</v>
      </c>
      <c r="AO8" s="13"/>
      <c r="AP8" s="13"/>
      <c r="AQ8" s="13"/>
      <c r="AR8" s="13"/>
    </row>
    <row r="9" spans="1:44" ht="25.15" customHeight="1" thickBot="1">
      <c r="A9" s="54" t="s">
        <v>89</v>
      </c>
      <c r="B9" s="337">
        <f>X9+Месяц!B9</f>
        <v>52</v>
      </c>
      <c r="C9" s="49">
        <f>Y9+Месяц!C9</f>
        <v>30.8</v>
      </c>
      <c r="D9" s="59">
        <f t="shared" si="7"/>
        <v>59.230769230769234</v>
      </c>
      <c r="E9" s="59">
        <f t="shared" si="8"/>
        <v>45.427728613569322</v>
      </c>
      <c r="F9" s="410">
        <f>AB9+Месяц!F9</f>
        <v>0</v>
      </c>
      <c r="G9" s="49">
        <f>AC9+Месяц!G9</f>
        <v>0</v>
      </c>
      <c r="H9" s="88"/>
      <c r="I9" s="59"/>
      <c r="J9" s="88">
        <f>AF9+Месяц!J9</f>
        <v>6972</v>
      </c>
      <c r="K9" s="59">
        <f>AG9+Месяц!K9</f>
        <v>5500.5</v>
      </c>
      <c r="L9" s="59">
        <f t="shared" si="4"/>
        <v>78.894148020654043</v>
      </c>
      <c r="M9" s="411">
        <f t="shared" si="2"/>
        <v>10019.125683060109</v>
      </c>
      <c r="N9" s="88">
        <f t="shared" si="3"/>
        <v>86.468174744156073</v>
      </c>
      <c r="O9" s="411">
        <f>AK9+Месяц!O9</f>
        <v>115</v>
      </c>
      <c r="P9" s="411">
        <f>AL9+Месяц!P9</f>
        <v>76</v>
      </c>
      <c r="Q9" s="59">
        <f t="shared" si="5"/>
        <v>66.086956521739125</v>
      </c>
      <c r="R9" s="59">
        <f t="shared" si="6"/>
        <v>74.509803921568633</v>
      </c>
      <c r="S9" s="412">
        <v>549</v>
      </c>
      <c r="T9" s="529">
        <v>67.8</v>
      </c>
      <c r="U9" s="532"/>
      <c r="V9" s="527">
        <v>6361.2999999999993</v>
      </c>
      <c r="W9" s="530">
        <v>102</v>
      </c>
      <c r="X9" s="534">
        <v>47</v>
      </c>
      <c r="Y9" s="540">
        <v>30.8</v>
      </c>
      <c r="Z9" s="393">
        <v>65.531914893617028</v>
      </c>
      <c r="AA9" s="473">
        <v>50.65789473684211</v>
      </c>
      <c r="AB9" s="558">
        <v>0</v>
      </c>
      <c r="AC9" s="473">
        <v>0</v>
      </c>
      <c r="AD9" s="473"/>
      <c r="AE9" s="469"/>
      <c r="AF9" s="496">
        <v>6252</v>
      </c>
      <c r="AG9" s="420">
        <v>4934.5</v>
      </c>
      <c r="AH9" s="454">
        <v>78.926743442098527</v>
      </c>
      <c r="AI9" s="471">
        <v>8988.1602914389805</v>
      </c>
      <c r="AJ9" s="469">
        <v>86.968399161070877</v>
      </c>
      <c r="AK9" s="493">
        <v>99</v>
      </c>
      <c r="AL9" s="664">
        <v>76</v>
      </c>
      <c r="AM9" s="95">
        <v>76.767676767676761</v>
      </c>
      <c r="AN9" s="473">
        <v>82.608695652173907</v>
      </c>
      <c r="AO9" s="13"/>
      <c r="AP9" s="13"/>
      <c r="AQ9" s="13"/>
      <c r="AR9" s="13"/>
    </row>
    <row r="10" spans="1:44" ht="30.95" customHeight="1" thickBot="1">
      <c r="A10" s="54" t="s">
        <v>90</v>
      </c>
      <c r="B10" s="337">
        <f>X10+Месяц!B10</f>
        <v>0</v>
      </c>
      <c r="C10" s="49">
        <f>Y10+Месяц!C10</f>
        <v>0</v>
      </c>
      <c r="D10" s="59"/>
      <c r="E10" s="59"/>
      <c r="F10" s="410">
        <f>AB10+Месяц!F10</f>
        <v>0</v>
      </c>
      <c r="G10" s="49">
        <f>AC10+Месяц!G10</f>
        <v>0</v>
      </c>
      <c r="H10" s="88"/>
      <c r="I10" s="59"/>
      <c r="J10" s="88">
        <f>AF10+Месяц!J10</f>
        <v>9382</v>
      </c>
      <c r="K10" s="59">
        <f>AG10+Месяц!K10</f>
        <v>7566.2</v>
      </c>
      <c r="L10" s="59">
        <f t="shared" si="4"/>
        <v>80.645917714772963</v>
      </c>
      <c r="M10" s="411">
        <f t="shared" si="2"/>
        <v>21617.714285714286</v>
      </c>
      <c r="N10" s="88">
        <f t="shared" si="3"/>
        <v>89.091679815368664</v>
      </c>
      <c r="O10" s="411">
        <f>AK10+Месяц!O10</f>
        <v>125</v>
      </c>
      <c r="P10" s="411">
        <f>AL10+Месяц!P10</f>
        <v>125</v>
      </c>
      <c r="Q10" s="59">
        <f t="shared" si="5"/>
        <v>100</v>
      </c>
      <c r="R10" s="59">
        <f t="shared" si="6"/>
        <v>108.69565217391303</v>
      </c>
      <c r="S10" s="412">
        <v>350</v>
      </c>
      <c r="T10" s="529"/>
      <c r="U10" s="532"/>
      <c r="V10" s="527">
        <v>8492.6</v>
      </c>
      <c r="W10" s="530">
        <v>115</v>
      </c>
      <c r="X10" s="556">
        <v>0</v>
      </c>
      <c r="Y10" s="473">
        <v>0</v>
      </c>
      <c r="Z10" s="393"/>
      <c r="AA10" s="473"/>
      <c r="AB10" s="560">
        <v>0</v>
      </c>
      <c r="AC10" s="473">
        <v>0</v>
      </c>
      <c r="AD10" s="469"/>
      <c r="AE10" s="473"/>
      <c r="AF10" s="496">
        <v>8042</v>
      </c>
      <c r="AG10" s="420">
        <v>6666.2</v>
      </c>
      <c r="AH10" s="454">
        <v>82.892315344441684</v>
      </c>
      <c r="AI10" s="471">
        <v>19046.285714285714</v>
      </c>
      <c r="AJ10" s="469">
        <v>92.410274893605219</v>
      </c>
      <c r="AK10" s="493">
        <v>111</v>
      </c>
      <c r="AL10" s="664">
        <v>110</v>
      </c>
      <c r="AM10" s="97">
        <v>99.099099099099092</v>
      </c>
      <c r="AN10" s="473">
        <v>111.11111111111111</v>
      </c>
      <c r="AO10" s="13"/>
      <c r="AP10" s="13"/>
      <c r="AQ10" s="13"/>
      <c r="AR10" s="13"/>
    </row>
    <row r="11" spans="1:44" ht="30.95" customHeight="1" thickBot="1">
      <c r="A11" s="54" t="s">
        <v>91</v>
      </c>
      <c r="B11" s="337">
        <f>X11+Месяц!B11</f>
        <v>2</v>
      </c>
      <c r="C11" s="49">
        <f>Y11+Месяц!C11</f>
        <v>1.4</v>
      </c>
      <c r="D11" s="88">
        <f t="shared" si="7"/>
        <v>70</v>
      </c>
      <c r="E11" s="59">
        <f t="shared" si="8"/>
        <v>155.55555555555554</v>
      </c>
      <c r="F11" s="410">
        <f>AB11+Месяц!F11</f>
        <v>1638</v>
      </c>
      <c r="G11" s="49">
        <f>AC11+Месяц!G11</f>
        <v>1753.1000000000001</v>
      </c>
      <c r="H11" s="88">
        <f t="shared" si="9"/>
        <v>107.02686202686202</v>
      </c>
      <c r="I11" s="59">
        <f t="shared" si="1"/>
        <v>113.05216998774748</v>
      </c>
      <c r="J11" s="88">
        <f>AF11+Месяц!J11</f>
        <v>34775</v>
      </c>
      <c r="K11" s="59">
        <f>AG11+Месяц!K11</f>
        <v>34890.800000000003</v>
      </c>
      <c r="L11" s="88">
        <f t="shared" si="4"/>
        <v>100.33299784327822</v>
      </c>
      <c r="M11" s="411">
        <f t="shared" si="2"/>
        <v>43722.807017543862</v>
      </c>
      <c r="N11" s="88">
        <f t="shared" si="3"/>
        <v>115.36894731969262</v>
      </c>
      <c r="O11" s="411">
        <f>AK11+Месяц!O11</f>
        <v>300</v>
      </c>
      <c r="P11" s="411">
        <f>AL11+Месяц!P11</f>
        <v>310.7</v>
      </c>
      <c r="Q11" s="59">
        <f t="shared" si="5"/>
        <v>103.56666666666668</v>
      </c>
      <c r="R11" s="59">
        <f t="shared" si="6"/>
        <v>117.68939393939392</v>
      </c>
      <c r="S11" s="412">
        <v>798</v>
      </c>
      <c r="T11" s="529">
        <v>0.9</v>
      </c>
      <c r="U11" s="532">
        <v>1550.7</v>
      </c>
      <c r="V11" s="527">
        <v>30242.799999999999</v>
      </c>
      <c r="W11" s="530">
        <v>264</v>
      </c>
      <c r="X11" s="534">
        <v>1</v>
      </c>
      <c r="Y11" s="540">
        <v>1.4</v>
      </c>
      <c r="Z11" s="393">
        <v>140</v>
      </c>
      <c r="AA11" s="473"/>
      <c r="AB11" s="559">
        <v>1478</v>
      </c>
      <c r="AC11" s="473">
        <v>1596.4</v>
      </c>
      <c r="AD11" s="393">
        <v>108.01082543978349</v>
      </c>
      <c r="AE11" s="469">
        <v>114.21621234885883</v>
      </c>
      <c r="AF11" s="496">
        <v>30825</v>
      </c>
      <c r="AG11" s="420">
        <v>30939.4</v>
      </c>
      <c r="AH11" s="454">
        <v>100.37112733171128</v>
      </c>
      <c r="AI11" s="471">
        <v>38771.17794486216</v>
      </c>
      <c r="AJ11" s="469">
        <v>116.22265296309652</v>
      </c>
      <c r="AK11" s="493">
        <v>266</v>
      </c>
      <c r="AL11" s="664">
        <v>255.7</v>
      </c>
      <c r="AM11" s="95">
        <v>96.127819548872168</v>
      </c>
      <c r="AN11" s="473">
        <v>107.43697478991596</v>
      </c>
      <c r="AO11" s="13"/>
      <c r="AP11" s="13"/>
      <c r="AQ11" s="13"/>
      <c r="AR11" s="13"/>
    </row>
    <row r="12" spans="1:44" ht="30.95" customHeight="1" thickBot="1">
      <c r="A12" s="55" t="s">
        <v>92</v>
      </c>
      <c r="B12" s="337">
        <f>X12+Месяц!B12</f>
        <v>27</v>
      </c>
      <c r="C12" s="49">
        <v>0.4</v>
      </c>
      <c r="D12" s="59">
        <f t="shared" si="7"/>
        <v>1.4814814814814816</v>
      </c>
      <c r="E12" s="59">
        <f t="shared" si="8"/>
        <v>50</v>
      </c>
      <c r="F12" s="410">
        <f>AB12+Месяц!F12</f>
        <v>3265</v>
      </c>
      <c r="G12" s="49">
        <f>AC12+Месяц!G12</f>
        <v>2884.2000000000003</v>
      </c>
      <c r="H12" s="59">
        <f t="shared" si="9"/>
        <v>88.336906584992349</v>
      </c>
      <c r="I12" s="59">
        <f t="shared" si="1"/>
        <v>86.311946372994981</v>
      </c>
      <c r="J12" s="88">
        <f>AF12+Месяц!J12</f>
        <v>56510</v>
      </c>
      <c r="K12" s="59">
        <f>AG12+Месяц!K12</f>
        <v>50969.000000000007</v>
      </c>
      <c r="L12" s="59">
        <f t="shared" si="4"/>
        <v>90.194655813130424</v>
      </c>
      <c r="M12" s="411">
        <f t="shared" si="2"/>
        <v>55101.621621621634</v>
      </c>
      <c r="N12" s="88">
        <f t="shared" si="3"/>
        <v>104.76024088956488</v>
      </c>
      <c r="O12" s="411">
        <f>AK12+Месяц!O12</f>
        <v>343</v>
      </c>
      <c r="P12" s="411">
        <f>AL12+Месяц!P12</f>
        <v>368.5</v>
      </c>
      <c r="Q12" s="88">
        <f t="shared" si="5"/>
        <v>107.43440233236153</v>
      </c>
      <c r="R12" s="59">
        <f t="shared" si="6"/>
        <v>99.594594594594597</v>
      </c>
      <c r="S12" s="412">
        <v>925</v>
      </c>
      <c r="T12" s="529">
        <v>0.8</v>
      </c>
      <c r="U12" s="532">
        <v>3341.6</v>
      </c>
      <c r="V12" s="527">
        <v>48653</v>
      </c>
      <c r="W12" s="530">
        <v>370</v>
      </c>
      <c r="X12" s="534">
        <v>26</v>
      </c>
      <c r="Y12" s="540">
        <v>0.4</v>
      </c>
      <c r="Z12" s="393">
        <v>1.5384615384615385</v>
      </c>
      <c r="AA12" s="473"/>
      <c r="AB12" s="557">
        <v>2930</v>
      </c>
      <c r="AC12" s="473">
        <v>2614.8000000000002</v>
      </c>
      <c r="AD12" s="393">
        <v>89.242320819112635</v>
      </c>
      <c r="AE12" s="469">
        <v>86.439669421487608</v>
      </c>
      <c r="AF12" s="496">
        <v>49900</v>
      </c>
      <c r="AG12" s="420">
        <v>44838.100000000006</v>
      </c>
      <c r="AH12" s="454">
        <v>89.855911823647304</v>
      </c>
      <c r="AI12" s="471">
        <v>48473.621621621627</v>
      </c>
      <c r="AJ12" s="469">
        <v>105.31061371162835</v>
      </c>
      <c r="AK12" s="493">
        <v>305</v>
      </c>
      <c r="AL12" s="664">
        <v>326.5</v>
      </c>
      <c r="AM12" s="95">
        <v>107.04918032786885</v>
      </c>
      <c r="AN12" s="473">
        <v>99.542682926829272</v>
      </c>
      <c r="AO12" s="13"/>
      <c r="AP12" s="13"/>
      <c r="AQ12" s="13"/>
      <c r="AR12" s="13"/>
    </row>
    <row r="13" spans="1:44" ht="30.95" customHeight="1" thickBot="1">
      <c r="A13" s="54" t="s">
        <v>93</v>
      </c>
      <c r="B13" s="337"/>
      <c r="C13" s="49"/>
      <c r="D13" s="59"/>
      <c r="E13" s="59"/>
      <c r="F13" s="410">
        <f>AB13+Месяц!F13</f>
        <v>0</v>
      </c>
      <c r="G13" s="49">
        <f>AC13+Месяц!G13</f>
        <v>0</v>
      </c>
      <c r="H13" s="59"/>
      <c r="I13" s="59"/>
      <c r="J13" s="88">
        <f>AF13+Месяц!J13</f>
        <v>2564</v>
      </c>
      <c r="K13" s="59">
        <f>AG13+Месяц!K13</f>
        <v>2789.9</v>
      </c>
      <c r="L13" s="88">
        <f t="shared" si="4"/>
        <v>108.81045241809673</v>
      </c>
      <c r="M13" s="411">
        <f t="shared" si="2"/>
        <v>11481.069958847736</v>
      </c>
      <c r="N13" s="88">
        <f t="shared" si="3"/>
        <v>115.75387934611237</v>
      </c>
      <c r="O13" s="411">
        <f>AK13+Месяц!O13</f>
        <v>31</v>
      </c>
      <c r="P13" s="411">
        <f>AL13+Месяц!P13</f>
        <v>0</v>
      </c>
      <c r="Q13" s="59">
        <f t="shared" si="5"/>
        <v>0</v>
      </c>
      <c r="R13" s="59"/>
      <c r="S13" s="412">
        <v>243</v>
      </c>
      <c r="T13" s="529"/>
      <c r="U13" s="532"/>
      <c r="V13" s="527">
        <v>2410.1999999999998</v>
      </c>
      <c r="W13" s="530">
        <v>0</v>
      </c>
      <c r="X13" s="534"/>
      <c r="Y13" s="538"/>
      <c r="Z13" s="393"/>
      <c r="AA13" s="469"/>
      <c r="AB13" s="557">
        <v>0</v>
      </c>
      <c r="AC13" s="473">
        <v>0</v>
      </c>
      <c r="AD13" s="469"/>
      <c r="AE13" s="469"/>
      <c r="AF13" s="496">
        <v>2240</v>
      </c>
      <c r="AG13" s="420">
        <v>2465.9</v>
      </c>
      <c r="AH13" s="454">
        <v>110.08482142857143</v>
      </c>
      <c r="AI13" s="471">
        <v>10147.736625514402</v>
      </c>
      <c r="AJ13" s="469">
        <v>117.3958581290169</v>
      </c>
      <c r="AK13" s="493">
        <v>26</v>
      </c>
      <c r="AL13" s="664">
        <v>0</v>
      </c>
      <c r="AM13" s="95">
        <v>0</v>
      </c>
      <c r="AN13" s="473"/>
      <c r="AO13" s="13"/>
      <c r="AP13" s="13"/>
      <c r="AQ13" s="13"/>
      <c r="AR13" s="13"/>
    </row>
    <row r="14" spans="1:44" ht="30.95" customHeight="1" thickBot="1">
      <c r="A14" s="54" t="s">
        <v>94</v>
      </c>
      <c r="B14" s="337">
        <f>X14+Месяц!B14</f>
        <v>157</v>
      </c>
      <c r="C14" s="49">
        <f>Y14+Месяц!C14</f>
        <v>166.8</v>
      </c>
      <c r="D14" s="88">
        <f t="shared" si="7"/>
        <v>106.2420382165605</v>
      </c>
      <c r="E14" s="59">
        <f t="shared" si="8"/>
        <v>138.76871880199667</v>
      </c>
      <c r="F14" s="410">
        <f>AB14+Месяц!F14</f>
        <v>6421</v>
      </c>
      <c r="G14" s="49">
        <f>AC14+Месяц!G14</f>
        <v>6435.5</v>
      </c>
      <c r="H14" s="88">
        <f t="shared" si="9"/>
        <v>100.22582152312725</v>
      </c>
      <c r="I14" s="59">
        <f t="shared" si="1"/>
        <v>101.07903499403155</v>
      </c>
      <c r="J14" s="88">
        <f>AF14+Месяц!J14</f>
        <v>93530</v>
      </c>
      <c r="K14" s="59">
        <f>AG14+Месяц!K14</f>
        <v>86713.000000000015</v>
      </c>
      <c r="L14" s="59">
        <f t="shared" si="4"/>
        <v>92.711429487864876</v>
      </c>
      <c r="M14" s="411">
        <f t="shared" si="2"/>
        <v>166755.76923076925</v>
      </c>
      <c r="N14" s="88">
        <f t="shared" si="3"/>
        <v>107.89184561958835</v>
      </c>
      <c r="O14" s="411">
        <f>AK14+Месяц!O14</f>
        <v>332</v>
      </c>
      <c r="P14" s="411">
        <f>AL14+Месяц!P14</f>
        <v>297.39999999999998</v>
      </c>
      <c r="Q14" s="59">
        <f t="shared" si="5"/>
        <v>89.578313253012041</v>
      </c>
      <c r="R14" s="59">
        <f t="shared" si="6"/>
        <v>102.19931271477662</v>
      </c>
      <c r="S14" s="412">
        <v>520</v>
      </c>
      <c r="T14" s="529">
        <v>120.2</v>
      </c>
      <c r="U14" s="532">
        <v>6366.7999999999993</v>
      </c>
      <c r="V14" s="527">
        <v>80370.3</v>
      </c>
      <c r="W14" s="530">
        <v>291</v>
      </c>
      <c r="X14" s="534">
        <v>142</v>
      </c>
      <c r="Y14" s="540">
        <v>156.5</v>
      </c>
      <c r="Z14" s="393">
        <v>110.21126760563379</v>
      </c>
      <c r="AA14" s="469">
        <v>147.92060491493385</v>
      </c>
      <c r="AB14" s="557">
        <v>5771</v>
      </c>
      <c r="AC14" s="473">
        <v>5771.1</v>
      </c>
      <c r="AD14" s="393">
        <v>100.00173280194073</v>
      </c>
      <c r="AE14" s="469">
        <v>100.91276294392277</v>
      </c>
      <c r="AF14" s="496">
        <v>82180</v>
      </c>
      <c r="AG14" s="420">
        <v>76740.900000000009</v>
      </c>
      <c r="AH14" s="454">
        <v>93.381479678753962</v>
      </c>
      <c r="AI14" s="471">
        <v>147578.65384615384</v>
      </c>
      <c r="AJ14" s="469">
        <v>109.69755620611579</v>
      </c>
      <c r="AK14" s="493">
        <v>290</v>
      </c>
      <c r="AL14" s="664">
        <v>267.39999999999998</v>
      </c>
      <c r="AM14" s="95">
        <v>92.206896551724128</v>
      </c>
      <c r="AN14" s="473">
        <v>106.96</v>
      </c>
      <c r="AO14" s="13"/>
      <c r="AP14" s="13"/>
      <c r="AQ14" s="13"/>
      <c r="AR14" s="13"/>
    </row>
    <row r="15" spans="1:44" ht="30.95" customHeight="1" thickBot="1">
      <c r="A15" s="54" t="s">
        <v>95</v>
      </c>
      <c r="B15" s="337">
        <f>X15+Месяц!B15</f>
        <v>4</v>
      </c>
      <c r="C15" s="49">
        <f>Y15+Месяц!C15</f>
        <v>6.5</v>
      </c>
      <c r="D15" s="88">
        <f t="shared" si="7"/>
        <v>162.5</v>
      </c>
      <c r="E15" s="59">
        <f t="shared" si="8"/>
        <v>130</v>
      </c>
      <c r="F15" s="410">
        <f>AB15+Месяц!F15</f>
        <v>474</v>
      </c>
      <c r="G15" s="49">
        <f>AC15+Месяц!G15</f>
        <v>535.6</v>
      </c>
      <c r="H15" s="88">
        <f t="shared" si="9"/>
        <v>112.99578059071732</v>
      </c>
      <c r="I15" s="59">
        <f t="shared" si="1"/>
        <v>131.3711062055433</v>
      </c>
      <c r="J15" s="88">
        <f>AF15+Месяц!J15</f>
        <v>16870</v>
      </c>
      <c r="K15" s="59">
        <f>AG15+Месяц!K15</f>
        <v>17971</v>
      </c>
      <c r="L15" s="88">
        <f t="shared" si="4"/>
        <v>106.52637818612922</v>
      </c>
      <c r="M15" s="411">
        <f t="shared" si="2"/>
        <v>22951.468710089401</v>
      </c>
      <c r="N15" s="88">
        <f t="shared" si="3"/>
        <v>119.52776854007317</v>
      </c>
      <c r="O15" s="411">
        <f>AK15+Месяц!O15</f>
        <v>228</v>
      </c>
      <c r="P15" s="411">
        <f>AL15+Месяц!P15</f>
        <v>90</v>
      </c>
      <c r="Q15" s="59">
        <f t="shared" si="5"/>
        <v>39.473684210526315</v>
      </c>
      <c r="R15" s="59">
        <f t="shared" si="6"/>
        <v>43.062200956937801</v>
      </c>
      <c r="S15" s="412">
        <v>783</v>
      </c>
      <c r="T15" s="529">
        <v>5</v>
      </c>
      <c r="U15" s="532">
        <v>407.7</v>
      </c>
      <c r="V15" s="527">
        <v>15035</v>
      </c>
      <c r="W15" s="530">
        <v>209</v>
      </c>
      <c r="X15" s="534">
        <v>3</v>
      </c>
      <c r="Y15" s="540">
        <v>6.5</v>
      </c>
      <c r="Z15" s="393">
        <v>216.66666666666666</v>
      </c>
      <c r="AA15" s="473"/>
      <c r="AB15" s="557">
        <v>419</v>
      </c>
      <c r="AC15" s="473">
        <v>483.5</v>
      </c>
      <c r="AD15" s="393">
        <v>115.39379474940334</v>
      </c>
      <c r="AE15" s="473">
        <v>137.98515981735159</v>
      </c>
      <c r="AF15" s="496">
        <v>14870</v>
      </c>
      <c r="AG15" s="420">
        <v>15971</v>
      </c>
      <c r="AH15" s="454">
        <v>107.40416946872899</v>
      </c>
      <c r="AI15" s="471">
        <v>20397.190293742016</v>
      </c>
      <c r="AJ15" s="469">
        <v>121.68380952380953</v>
      </c>
      <c r="AK15" s="493">
        <v>205</v>
      </c>
      <c r="AL15" s="664">
        <v>90</v>
      </c>
      <c r="AM15" s="95">
        <v>43.902439024390247</v>
      </c>
      <c r="AN15" s="473">
        <v>47.368421052631575</v>
      </c>
      <c r="AO15" s="13"/>
      <c r="AP15" s="13"/>
      <c r="AQ15" s="13"/>
      <c r="AR15" s="13"/>
    </row>
    <row r="16" spans="1:44" ht="30.95" customHeight="1" thickBot="1">
      <c r="A16" s="54" t="s">
        <v>96</v>
      </c>
      <c r="B16" s="337">
        <f>X16+Месяц!B16</f>
        <v>0</v>
      </c>
      <c r="C16" s="49">
        <f>Y16+Месяц!C16</f>
        <v>0</v>
      </c>
      <c r="D16" s="88"/>
      <c r="E16" s="59">
        <f t="shared" si="8"/>
        <v>0</v>
      </c>
      <c r="F16" s="410">
        <f>AB16+Месяц!F16</f>
        <v>0</v>
      </c>
      <c r="G16" s="49">
        <f>AC16+Месяц!G16</f>
        <v>0</v>
      </c>
      <c r="H16" s="59"/>
      <c r="I16" s="59"/>
      <c r="J16" s="88">
        <f>AF16+Месяц!J16</f>
        <v>2996</v>
      </c>
      <c r="K16" s="59">
        <f>AG16+Месяц!K16</f>
        <v>2875</v>
      </c>
      <c r="L16" s="59">
        <f t="shared" si="4"/>
        <v>95.961281708945251</v>
      </c>
      <c r="M16" s="411">
        <f t="shared" si="2"/>
        <v>16335.227272727274</v>
      </c>
      <c r="N16" s="88">
        <f t="shared" si="3"/>
        <v>102.67857142857142</v>
      </c>
      <c r="O16" s="411">
        <f>AK16+Месяц!O16</f>
        <v>69</v>
      </c>
      <c r="P16" s="411">
        <f>AL16+Месяц!P16</f>
        <v>71</v>
      </c>
      <c r="Q16" s="88">
        <f t="shared" si="5"/>
        <v>102.89855072463767</v>
      </c>
      <c r="R16" s="59">
        <f t="shared" si="6"/>
        <v>131.4814814814815</v>
      </c>
      <c r="S16" s="412">
        <v>176</v>
      </c>
      <c r="T16" s="529">
        <v>49.1</v>
      </c>
      <c r="U16" s="532"/>
      <c r="V16" s="527">
        <v>2800</v>
      </c>
      <c r="W16" s="530">
        <v>54</v>
      </c>
      <c r="X16" s="534">
        <v>0</v>
      </c>
      <c r="Y16" s="540">
        <v>0</v>
      </c>
      <c r="Z16" s="393"/>
      <c r="AA16" s="473"/>
      <c r="AB16" s="557">
        <v>0</v>
      </c>
      <c r="AC16" s="473">
        <v>0</v>
      </c>
      <c r="AD16" s="469"/>
      <c r="AE16" s="469"/>
      <c r="AF16" s="496">
        <v>2671</v>
      </c>
      <c r="AG16" s="420">
        <v>2550</v>
      </c>
      <c r="AH16" s="454">
        <v>95.46986147510296</v>
      </c>
      <c r="AI16" s="471">
        <v>14488.636363636364</v>
      </c>
      <c r="AJ16" s="469">
        <v>102.40963855421687</v>
      </c>
      <c r="AK16" s="493">
        <v>62</v>
      </c>
      <c r="AL16" s="664">
        <v>64</v>
      </c>
      <c r="AM16" s="97">
        <v>103.2258064516129</v>
      </c>
      <c r="AN16" s="473">
        <v>139.13043478260869</v>
      </c>
      <c r="AO16" s="13"/>
      <c r="AP16" s="13"/>
      <c r="AQ16" s="13"/>
      <c r="AR16" s="13"/>
    </row>
    <row r="17" spans="1:44" ht="30.95" customHeight="1" thickBot="1">
      <c r="A17" s="54" t="s">
        <v>97</v>
      </c>
      <c r="B17" s="337">
        <f>X17+Месяц!B17</f>
        <v>196</v>
      </c>
      <c r="C17" s="49">
        <f>Y17+Месяц!C17</f>
        <v>293.09999999999997</v>
      </c>
      <c r="D17" s="88">
        <f t="shared" si="7"/>
        <v>149.5408163265306</v>
      </c>
      <c r="E17" s="59">
        <f t="shared" si="8"/>
        <v>611.89979123173271</v>
      </c>
      <c r="F17" s="410">
        <f>AB17+Месяц!F17</f>
        <v>5276</v>
      </c>
      <c r="G17" s="49">
        <f>AC17+Месяц!G17</f>
        <v>5908.3</v>
      </c>
      <c r="H17" s="88">
        <f t="shared" si="9"/>
        <v>111.9844579226687</v>
      </c>
      <c r="I17" s="59">
        <f t="shared" si="1"/>
        <v>131.07127803536173</v>
      </c>
      <c r="J17" s="88">
        <f>AF17+Месяц!J17</f>
        <v>10975</v>
      </c>
      <c r="K17" s="59">
        <f>AG17+Месяц!K17</f>
        <v>11071.799999999997</v>
      </c>
      <c r="L17" s="88">
        <f t="shared" si="4"/>
        <v>100.88200455580862</v>
      </c>
      <c r="M17" s="411">
        <f t="shared" si="2"/>
        <v>15907.758620689652</v>
      </c>
      <c r="N17" s="88">
        <f t="shared" si="3"/>
        <v>110.13976622730661</v>
      </c>
      <c r="O17" s="411">
        <f>AK17+Месяц!O17</f>
        <v>265</v>
      </c>
      <c r="P17" s="411">
        <f>AL17+Месяц!P17</f>
        <v>265</v>
      </c>
      <c r="Q17" s="88">
        <f t="shared" si="5"/>
        <v>100</v>
      </c>
      <c r="R17" s="59">
        <f t="shared" si="6"/>
        <v>100.37878787878789</v>
      </c>
      <c r="S17" s="412">
        <v>696</v>
      </c>
      <c r="T17" s="529">
        <v>47.9</v>
      </c>
      <c r="U17" s="532">
        <v>4507.7</v>
      </c>
      <c r="V17" s="527">
        <v>10052.5</v>
      </c>
      <c r="W17" s="530">
        <v>264</v>
      </c>
      <c r="X17" s="534">
        <v>179</v>
      </c>
      <c r="Y17" s="540">
        <v>275.7</v>
      </c>
      <c r="Z17" s="393">
        <v>152.56983240223462</v>
      </c>
      <c r="AA17" s="473">
        <v>571.33891213389109</v>
      </c>
      <c r="AB17" s="557">
        <v>4646</v>
      </c>
      <c r="AC17" s="473">
        <v>5329.8</v>
      </c>
      <c r="AD17" s="393">
        <v>114.71803702109342</v>
      </c>
      <c r="AE17" s="469">
        <v>135.74923399410628</v>
      </c>
      <c r="AF17" s="496">
        <v>9635</v>
      </c>
      <c r="AG17" s="420">
        <v>9730.9999999999982</v>
      </c>
      <c r="AH17" s="454">
        <v>100.99636741048259</v>
      </c>
      <c r="AI17" s="471">
        <v>13981.321839080458</v>
      </c>
      <c r="AJ17" s="469">
        <v>110.32004262700237</v>
      </c>
      <c r="AK17" s="493">
        <v>234</v>
      </c>
      <c r="AL17" s="664">
        <v>234</v>
      </c>
      <c r="AM17" s="97">
        <v>100</v>
      </c>
      <c r="AN17" s="473">
        <v>101.29870129870129</v>
      </c>
      <c r="AO17" s="13"/>
      <c r="AP17" s="13"/>
      <c r="AQ17" s="13"/>
      <c r="AR17" s="13"/>
    </row>
    <row r="18" spans="1:44" ht="30.95" customHeight="1" thickBot="1">
      <c r="A18" s="54" t="s">
        <v>98</v>
      </c>
      <c r="B18" s="337">
        <f>X18+Месяц!B18</f>
        <v>5</v>
      </c>
      <c r="C18" s="49">
        <f>Y18+Месяц!C18</f>
        <v>1.2</v>
      </c>
      <c r="D18" s="59">
        <f t="shared" si="7"/>
        <v>24</v>
      </c>
      <c r="E18" s="59">
        <f t="shared" si="8"/>
        <v>120</v>
      </c>
      <c r="F18" s="410">
        <f>AB18+Месяц!F18</f>
        <v>1900</v>
      </c>
      <c r="G18" s="49">
        <f>AC18+Месяц!G18</f>
        <v>1781.5</v>
      </c>
      <c r="H18" s="59">
        <f t="shared" si="9"/>
        <v>93.763157894736835</v>
      </c>
      <c r="I18" s="59">
        <f t="shared" si="1"/>
        <v>94.705225665833822</v>
      </c>
      <c r="J18" s="88">
        <f>AF18+Месяц!J18</f>
        <v>10013</v>
      </c>
      <c r="K18" s="59">
        <f>AG18+Месяц!K18</f>
        <v>8350</v>
      </c>
      <c r="L18" s="59">
        <f t="shared" si="4"/>
        <v>83.39159093178867</v>
      </c>
      <c r="M18" s="411">
        <f t="shared" si="2"/>
        <v>23994.252873563219</v>
      </c>
      <c r="N18" s="88">
        <f t="shared" si="3"/>
        <v>95.778848359715525</v>
      </c>
      <c r="O18" s="411">
        <f>AK18+Месяц!O18</f>
        <v>98</v>
      </c>
      <c r="P18" s="411">
        <f>AL18+Месяц!P18</f>
        <v>147</v>
      </c>
      <c r="Q18" s="88">
        <f t="shared" si="5"/>
        <v>150</v>
      </c>
      <c r="R18" s="59">
        <f t="shared" si="6"/>
        <v>107.61346998535872</v>
      </c>
      <c r="S18" s="412">
        <v>348</v>
      </c>
      <c r="T18" s="529">
        <v>1</v>
      </c>
      <c r="U18" s="532">
        <v>1881.1</v>
      </c>
      <c r="V18" s="527">
        <v>8718</v>
      </c>
      <c r="W18" s="530">
        <v>136.6</v>
      </c>
      <c r="X18" s="534">
        <v>5</v>
      </c>
      <c r="Y18" s="540">
        <v>1.2</v>
      </c>
      <c r="Z18" s="393">
        <v>24</v>
      </c>
      <c r="AA18" s="469"/>
      <c r="AB18" s="557">
        <v>1700</v>
      </c>
      <c r="AC18" s="473">
        <v>1586</v>
      </c>
      <c r="AD18" s="393">
        <v>93.294117647058826</v>
      </c>
      <c r="AE18" s="469">
        <v>93.523525353366793</v>
      </c>
      <c r="AF18" s="496">
        <v>8873</v>
      </c>
      <c r="AG18" s="420">
        <v>7480</v>
      </c>
      <c r="AH18" s="454">
        <v>84.300687478868468</v>
      </c>
      <c r="AI18" s="471">
        <v>21494.252873563219</v>
      </c>
      <c r="AJ18" s="469">
        <v>97.548252477829948</v>
      </c>
      <c r="AK18" s="493">
        <v>87</v>
      </c>
      <c r="AL18" s="664">
        <v>131</v>
      </c>
      <c r="AM18" s="97">
        <v>150.57471264367817</v>
      </c>
      <c r="AN18" s="473">
        <v>111.39455782312926</v>
      </c>
      <c r="AO18" s="13"/>
      <c r="AP18" s="13"/>
      <c r="AQ18" s="13"/>
      <c r="AR18" s="13"/>
    </row>
    <row r="19" spans="1:44" ht="30.95" customHeight="1" thickBot="1">
      <c r="A19" s="54" t="s">
        <v>99</v>
      </c>
      <c r="B19" s="337"/>
      <c r="C19" s="49"/>
      <c r="D19" s="59"/>
      <c r="E19" s="59"/>
      <c r="F19" s="410">
        <f>AB19+Месяц!F19</f>
        <v>0</v>
      </c>
      <c r="G19" s="49">
        <f>AC19+Месяц!G19</f>
        <v>0</v>
      </c>
      <c r="H19" s="59"/>
      <c r="I19" s="59"/>
      <c r="J19" s="88">
        <f>AF19+Месяц!J19</f>
        <v>549666</v>
      </c>
      <c r="K19" s="59">
        <f>AG19+Месяц!K19</f>
        <v>587154.20000000007</v>
      </c>
      <c r="L19" s="88">
        <f t="shared" si="4"/>
        <v>106.82017807177451</v>
      </c>
      <c r="M19" s="411">
        <f t="shared" si="2"/>
        <v>130973.49988846756</v>
      </c>
      <c r="N19" s="88">
        <f t="shared" si="3"/>
        <v>109.56742682510151</v>
      </c>
      <c r="O19" s="411">
        <f>AK19+Месяц!O19</f>
        <v>2599</v>
      </c>
      <c r="P19" s="411">
        <f>AL19+Месяц!P19</f>
        <v>2905.5</v>
      </c>
      <c r="Q19" s="88">
        <f t="shared" si="5"/>
        <v>111.79299730665642</v>
      </c>
      <c r="R19" s="59">
        <f t="shared" si="6"/>
        <v>100.66869932783591</v>
      </c>
      <c r="S19" s="412">
        <v>4483</v>
      </c>
      <c r="T19" s="529"/>
      <c r="U19" s="532"/>
      <c r="V19" s="527">
        <v>535883.9</v>
      </c>
      <c r="W19" s="530">
        <v>2886.2000000000003</v>
      </c>
      <c r="X19" s="534"/>
      <c r="Y19" s="538"/>
      <c r="Z19" s="393"/>
      <c r="AA19" s="469"/>
      <c r="AB19" s="557">
        <v>0</v>
      </c>
      <c r="AC19" s="473">
        <v>0</v>
      </c>
      <c r="AD19" s="469"/>
      <c r="AE19" s="469"/>
      <c r="AF19" s="496">
        <v>478793</v>
      </c>
      <c r="AG19" s="420">
        <v>511486.4</v>
      </c>
      <c r="AH19" s="454">
        <v>106.82829531760072</v>
      </c>
      <c r="AI19" s="471">
        <v>114094.66874860585</v>
      </c>
      <c r="AJ19" s="469">
        <v>109.08651953351102</v>
      </c>
      <c r="AK19" s="493">
        <v>2249</v>
      </c>
      <c r="AL19" s="664">
        <v>2555.5</v>
      </c>
      <c r="AM19" s="97">
        <v>113.62827923521566</v>
      </c>
      <c r="AN19" s="473">
        <v>101.61841895975823</v>
      </c>
      <c r="AO19" s="13"/>
      <c r="AP19" s="13"/>
      <c r="AQ19" s="13"/>
      <c r="AR19" s="13"/>
    </row>
    <row r="20" spans="1:44" ht="30.95" customHeight="1" thickBot="1">
      <c r="A20" s="54" t="s">
        <v>100</v>
      </c>
      <c r="B20" s="337">
        <f>X20+Месяц!B20</f>
        <v>5</v>
      </c>
      <c r="C20" s="49">
        <f>Y20+Месяц!C20</f>
        <v>0</v>
      </c>
      <c r="D20" s="59">
        <f t="shared" si="7"/>
        <v>0</v>
      </c>
      <c r="E20" s="59"/>
      <c r="F20" s="410">
        <f>AB20+Месяц!F20</f>
        <v>783</v>
      </c>
      <c r="G20" s="49">
        <f>AC20+Месяц!G20</f>
        <v>755.5</v>
      </c>
      <c r="H20" s="88">
        <f t="shared" si="9"/>
        <v>96.487867177522347</v>
      </c>
      <c r="I20" s="59">
        <f t="shared" si="1"/>
        <v>121.32648145174242</v>
      </c>
      <c r="J20" s="88">
        <f>AF20+Месяц!J20</f>
        <v>5298</v>
      </c>
      <c r="K20" s="59">
        <f>AG20+Месяц!K20</f>
        <v>5795</v>
      </c>
      <c r="L20" s="88">
        <f t="shared" si="4"/>
        <v>109.38089845224613</v>
      </c>
      <c r="M20" s="411">
        <f t="shared" si="2"/>
        <v>17094.395280235989</v>
      </c>
      <c r="N20" s="88">
        <f t="shared" si="3"/>
        <v>116.62306299054134</v>
      </c>
      <c r="O20" s="411">
        <f>AK20+Месяц!O20</f>
        <v>99</v>
      </c>
      <c r="P20" s="411">
        <f>AL20+Месяц!P20</f>
        <v>44</v>
      </c>
      <c r="Q20" s="59">
        <f t="shared" si="5"/>
        <v>44.444444444444443</v>
      </c>
      <c r="R20" s="59">
        <f t="shared" si="6"/>
        <v>48.888888888888886</v>
      </c>
      <c r="S20" s="412">
        <v>339</v>
      </c>
      <c r="T20" s="529">
        <v>0.4</v>
      </c>
      <c r="U20" s="532">
        <v>622.69999999999993</v>
      </c>
      <c r="V20" s="527">
        <v>4969</v>
      </c>
      <c r="W20" s="530">
        <v>90</v>
      </c>
      <c r="X20" s="534">
        <v>5</v>
      </c>
      <c r="Y20" s="540">
        <v>0</v>
      </c>
      <c r="Z20" s="393">
        <v>0</v>
      </c>
      <c r="AA20" s="473"/>
      <c r="AB20" s="557">
        <v>683</v>
      </c>
      <c r="AC20" s="473">
        <v>755.5</v>
      </c>
      <c r="AD20" s="393">
        <v>110.61493411420204</v>
      </c>
      <c r="AE20" s="469">
        <v>138.77663482733286</v>
      </c>
      <c r="AF20" s="496">
        <v>4303</v>
      </c>
      <c r="AG20" s="420">
        <v>4850</v>
      </c>
      <c r="AH20" s="454">
        <v>112.71206135254475</v>
      </c>
      <c r="AI20" s="471">
        <v>14306.784660766962</v>
      </c>
      <c r="AJ20" s="469">
        <v>120.70681931309109</v>
      </c>
      <c r="AK20" s="493">
        <v>84</v>
      </c>
      <c r="AL20" s="664">
        <v>44</v>
      </c>
      <c r="AM20" s="95">
        <v>52.380952380952387</v>
      </c>
      <c r="AN20" s="473">
        <v>50.574712643678168</v>
      </c>
      <c r="AO20" s="13"/>
      <c r="AP20" s="13"/>
      <c r="AQ20" s="13"/>
      <c r="AR20" s="13"/>
    </row>
    <row r="21" spans="1:44" ht="30.95" customHeight="1" thickBot="1">
      <c r="A21" s="54" t="s">
        <v>101</v>
      </c>
      <c r="B21" s="337">
        <f>X21+Месяц!B21</f>
        <v>0</v>
      </c>
      <c r="C21" s="49">
        <f>Y21+Месяц!C21</f>
        <v>0</v>
      </c>
      <c r="D21" s="59"/>
      <c r="E21" s="59"/>
      <c r="F21" s="410">
        <f>AB21+Месяц!F21</f>
        <v>0</v>
      </c>
      <c r="G21" s="49">
        <f>AC21+Месяц!G21</f>
        <v>0</v>
      </c>
      <c r="H21" s="59"/>
      <c r="I21" s="59"/>
      <c r="J21" s="88">
        <f>AF21+Месяц!J21</f>
        <v>3974</v>
      </c>
      <c r="K21" s="59">
        <f>AG21+Месяц!K21</f>
        <v>3865.8</v>
      </c>
      <c r="L21" s="59">
        <f t="shared" si="4"/>
        <v>97.277302466029198</v>
      </c>
      <c r="M21" s="411">
        <f t="shared" si="2"/>
        <v>13564.21052631579</v>
      </c>
      <c r="N21" s="88">
        <f t="shared" si="3"/>
        <v>104.22474454719475</v>
      </c>
      <c r="O21" s="411">
        <f>AK21+Месяц!O21</f>
        <v>89</v>
      </c>
      <c r="P21" s="411">
        <f>AL21+Месяц!P21</f>
        <v>7.4</v>
      </c>
      <c r="Q21" s="59">
        <f t="shared" si="5"/>
        <v>8.3146067415730336</v>
      </c>
      <c r="R21" s="59">
        <f t="shared" si="6"/>
        <v>20.555555555555557</v>
      </c>
      <c r="S21" s="412">
        <v>285</v>
      </c>
      <c r="T21" s="529">
        <v>0.4</v>
      </c>
      <c r="U21" s="532"/>
      <c r="V21" s="527">
        <v>3709.1</v>
      </c>
      <c r="W21" s="530">
        <v>36</v>
      </c>
      <c r="X21" s="534">
        <v>0</v>
      </c>
      <c r="Y21" s="540">
        <v>0</v>
      </c>
      <c r="Z21" s="393"/>
      <c r="AA21" s="469"/>
      <c r="AB21" s="557">
        <v>0</v>
      </c>
      <c r="AC21" s="473">
        <v>0</v>
      </c>
      <c r="AD21" s="473"/>
      <c r="AE21" s="473"/>
      <c r="AF21" s="497">
        <v>3567</v>
      </c>
      <c r="AG21" s="465">
        <v>3457.6000000000004</v>
      </c>
      <c r="AH21" s="454">
        <v>96.93299691617608</v>
      </c>
      <c r="AI21" s="471">
        <v>12131.929824561405</v>
      </c>
      <c r="AJ21" s="469">
        <v>104.13830492139029</v>
      </c>
      <c r="AK21" s="493">
        <v>78</v>
      </c>
      <c r="AL21" s="664">
        <v>7.4</v>
      </c>
      <c r="AM21" s="95">
        <v>9.487179487179489</v>
      </c>
      <c r="AN21" s="473">
        <v>21.142857142857142</v>
      </c>
      <c r="AO21" s="13"/>
      <c r="AP21" s="13"/>
      <c r="AQ21" s="13"/>
      <c r="AR21" s="13"/>
    </row>
    <row r="22" spans="1:44" ht="24.95" customHeight="1" thickBot="1">
      <c r="A22" s="61"/>
      <c r="B22" s="95"/>
      <c r="C22" s="49"/>
      <c r="D22" s="59"/>
      <c r="E22" s="59"/>
      <c r="F22" s="410"/>
      <c r="G22" s="49"/>
      <c r="H22" s="59"/>
      <c r="I22" s="59"/>
      <c r="J22" s="818">
        <v>0</v>
      </c>
      <c r="K22" s="294"/>
      <c r="L22" s="294"/>
      <c r="M22" s="294"/>
      <c r="N22" s="294"/>
      <c r="O22" s="411"/>
      <c r="P22" s="59"/>
      <c r="Q22" s="59"/>
      <c r="R22" s="59"/>
      <c r="S22" s="412"/>
      <c r="T22" s="529"/>
      <c r="U22" s="532"/>
      <c r="V22" s="531"/>
      <c r="W22" s="533">
        <v>0</v>
      </c>
      <c r="X22" s="541"/>
      <c r="Y22" s="542"/>
      <c r="Z22" s="393"/>
      <c r="AA22" s="494"/>
      <c r="AB22" s="557"/>
      <c r="AC22" s="494"/>
      <c r="AD22" s="494"/>
      <c r="AE22" s="494"/>
      <c r="AF22" s="713">
        <v>0</v>
      </c>
      <c r="AG22" s="413"/>
      <c r="AH22" s="66"/>
      <c r="AI22" s="66"/>
      <c r="AJ22" s="453"/>
      <c r="AK22" s="543"/>
      <c r="AL22" s="542"/>
      <c r="AM22" s="494"/>
      <c r="AN22" s="494"/>
    </row>
    <row r="23" spans="1:44" s="208" customFormat="1" ht="24.95" customHeight="1" thickBot="1">
      <c r="A23" s="50" t="s">
        <v>59</v>
      </c>
      <c r="B23" s="816">
        <f>SUM(B5:B21)</f>
        <v>494</v>
      </c>
      <c r="C23" s="640">
        <f>SUM(C5:C21)</f>
        <v>532.1</v>
      </c>
      <c r="D23" s="640">
        <f>SUM(C23/B23)*100</f>
        <v>107.71255060728745</v>
      </c>
      <c r="E23" s="709">
        <f>SUM(C23/T23)*100</f>
        <v>157.05430932703663</v>
      </c>
      <c r="F23" s="817">
        <f>AB23+Месяц!F23</f>
        <v>25439</v>
      </c>
      <c r="G23" s="641">
        <f>SUM(G5:G21)</f>
        <v>26095.391999999996</v>
      </c>
      <c r="H23" s="640">
        <f>SUM(G23/F23)*100</f>
        <v>102.5802586579661</v>
      </c>
      <c r="I23" s="709">
        <f>SUM(G23/U23)*100</f>
        <v>109.06617849888404</v>
      </c>
      <c r="J23" s="737">
        <f>AF23+Месяц!J23</f>
        <v>853170</v>
      </c>
      <c r="K23" s="642">
        <f>SUM(K5:K21)</f>
        <v>866570.60000000009</v>
      </c>
      <c r="L23" s="640">
        <f>SUM(K23/J23)*100</f>
        <v>101.57068345112931</v>
      </c>
      <c r="M23" s="710">
        <f>SUM(K23/S23)*1000</f>
        <v>72833.299714237699</v>
      </c>
      <c r="N23" s="709">
        <f>SUM(K23/V23)*100</f>
        <v>108.19608802810747</v>
      </c>
      <c r="O23" s="736">
        <f>AK23+Месяц!O23</f>
        <v>5297</v>
      </c>
      <c r="P23" s="643">
        <f>SUM(P5:P21)</f>
        <v>5286.5</v>
      </c>
      <c r="Q23" s="711">
        <f>P23/O23*100</f>
        <v>99.80177458939022</v>
      </c>
      <c r="R23" s="712">
        <f t="shared" si="6"/>
        <v>97.992511307184699</v>
      </c>
      <c r="S23" s="409">
        <f>SUM(S5:S22)</f>
        <v>11898</v>
      </c>
      <c r="T23" s="732">
        <f t="shared" ref="T23:Y23" si="10">SUM(T5:T21)</f>
        <v>338.79999999999995</v>
      </c>
      <c r="U23" s="732">
        <f t="shared" si="10"/>
        <v>23926.2</v>
      </c>
      <c r="V23" s="732">
        <f t="shared" si="10"/>
        <v>800926</v>
      </c>
      <c r="W23" s="732">
        <f t="shared" si="10"/>
        <v>5394.8</v>
      </c>
      <c r="X23" s="732">
        <f t="shared" si="10"/>
        <v>448</v>
      </c>
      <c r="Y23" s="732">
        <f t="shared" si="10"/>
        <v>503.7</v>
      </c>
      <c r="Z23" s="733">
        <v>111.85267857142856</v>
      </c>
      <c r="AA23" s="733">
        <v>163.97251308900525</v>
      </c>
      <c r="AB23" s="732">
        <f>SUM(AB5:AB21)</f>
        <v>22759</v>
      </c>
      <c r="AC23" s="732">
        <f>SUM(AC5:AC21)</f>
        <v>23610.192000000003</v>
      </c>
      <c r="AD23" s="733">
        <v>103.7400237268773</v>
      </c>
      <c r="AE23" s="733">
        <v>110.2191199908128</v>
      </c>
      <c r="AF23" s="732">
        <f t="shared" ref="AF23:AG23" si="11">SUM(AF5:AF21)</f>
        <v>744976</v>
      </c>
      <c r="AG23" s="732">
        <f t="shared" si="11"/>
        <v>758360.6</v>
      </c>
      <c r="AH23" s="733">
        <v>101.79664848263567</v>
      </c>
      <c r="AI23" s="734">
        <v>63738.49386451504</v>
      </c>
      <c r="AJ23" s="733">
        <v>108.42660307138885</v>
      </c>
      <c r="AK23" s="732">
        <f t="shared" ref="AK23:AL23" si="12">SUM(AK5:AK21)</f>
        <v>4619</v>
      </c>
      <c r="AL23" s="732">
        <f t="shared" si="12"/>
        <v>4675.5</v>
      </c>
      <c r="AM23" s="735">
        <v>101.22320848668542</v>
      </c>
      <c r="AN23" s="733">
        <v>98.755914160189263</v>
      </c>
    </row>
    <row r="24" spans="1:44" ht="21" customHeight="1">
      <c r="A24" s="15"/>
      <c r="B24" s="17"/>
      <c r="C24" s="18"/>
      <c r="D24" s="18"/>
      <c r="E24" s="18"/>
      <c r="F24" s="17"/>
      <c r="G24" s="18"/>
      <c r="H24" s="18"/>
      <c r="I24" s="18"/>
      <c r="J24" s="17"/>
      <c r="K24" s="18"/>
      <c r="L24" s="521"/>
      <c r="M24" s="19"/>
      <c r="N24" s="18"/>
      <c r="O24" s="17"/>
      <c r="P24" s="20"/>
      <c r="Q24" s="519"/>
      <c r="R24" s="18"/>
      <c r="S24" s="91"/>
      <c r="T24" s="196"/>
      <c r="U24" s="197"/>
      <c r="V24" s="198"/>
      <c r="W24" s="199"/>
      <c r="X24" s="208"/>
      <c r="Y24" s="208"/>
      <c r="Z24" s="208"/>
      <c r="AA24" s="220"/>
      <c r="AB24" s="208"/>
      <c r="AC24" s="208"/>
      <c r="AD24" s="208"/>
      <c r="AE24" s="208"/>
      <c r="AF24" s="208"/>
      <c r="AG24" s="208"/>
      <c r="AH24" s="208"/>
      <c r="AI24" s="208"/>
      <c r="AJ24" s="202"/>
      <c r="AK24" s="208"/>
      <c r="AL24" s="208"/>
      <c r="AM24" s="208"/>
      <c r="AN24" s="200"/>
      <c r="AO24" s="208"/>
    </row>
    <row r="25" spans="1:44" ht="16.5">
      <c r="B25" s="24"/>
      <c r="C25" s="24"/>
      <c r="D25" s="7"/>
      <c r="E25" s="21"/>
      <c r="F25" s="7"/>
      <c r="G25" s="7"/>
      <c r="H25" s="25"/>
      <c r="I25" s="26"/>
      <c r="J25" s="27"/>
      <c r="K25" s="28"/>
      <c r="L25" s="521"/>
      <c r="M25" s="29"/>
      <c r="N25" s="7"/>
      <c r="O25" s="1"/>
      <c r="Q25" s="520"/>
      <c r="R25" s="1"/>
      <c r="S25" s="91"/>
    </row>
    <row r="26" spans="1:44" ht="20.25">
      <c r="A26" s="1" t="s">
        <v>60</v>
      </c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  <c r="M26" s="1"/>
      <c r="N26" s="1"/>
      <c r="O26" s="1"/>
      <c r="R26" s="1"/>
      <c r="S26" s="91"/>
    </row>
    <row r="27" spans="1:44" ht="15.75">
      <c r="H27" s="9"/>
      <c r="R27" s="1"/>
      <c r="S27" s="91"/>
    </row>
    <row r="28" spans="1:44" ht="15.75">
      <c r="S28" s="91"/>
    </row>
    <row r="29" spans="1:44" ht="15.75">
      <c r="S29" s="91"/>
    </row>
    <row r="30" spans="1:44" ht="15.75">
      <c r="S30" s="91"/>
    </row>
    <row r="31" spans="1:44" ht="15.75">
      <c r="S31" s="91"/>
    </row>
  </sheetData>
  <mergeCells count="34">
    <mergeCell ref="B3:B4"/>
    <mergeCell ref="C3:C4"/>
    <mergeCell ref="J3:J4"/>
    <mergeCell ref="X1:AB1"/>
    <mergeCell ref="X2:AA2"/>
    <mergeCell ref="AB2:AE2"/>
    <mergeCell ref="T1:W1"/>
    <mergeCell ref="L3:L4"/>
    <mergeCell ref="M3:M4"/>
    <mergeCell ref="N3:N4"/>
    <mergeCell ref="T2:W2"/>
    <mergeCell ref="S2:S4"/>
    <mergeCell ref="P3:P4"/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Q3:Q4"/>
    <mergeCell ref="R3:R4"/>
    <mergeCell ref="K3:K4"/>
    <mergeCell ref="AF2:AJ2"/>
    <mergeCell ref="AK2:AN2"/>
    <mergeCell ref="T3:T4"/>
    <mergeCell ref="U3:U4"/>
    <mergeCell ref="W3:W4"/>
  </mergeCells>
  <phoneticPr fontId="24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R18"/>
  <sheetViews>
    <sheetView zoomScale="80" zoomScaleNormal="80" workbookViewId="0">
      <selection activeCell="G5" sqref="G5"/>
    </sheetView>
  </sheetViews>
  <sheetFormatPr defaultRowHeight="15"/>
  <cols>
    <col min="1" max="1" width="21" customWidth="1"/>
    <col min="2" max="2" width="6.44140625" customWidth="1"/>
    <col min="3" max="4" width="8.109375" customWidth="1"/>
    <col min="5" max="5" width="8" customWidth="1"/>
    <col min="6" max="6" width="6.88671875" customWidth="1"/>
    <col min="7" max="7" width="7.5546875" customWidth="1"/>
    <col min="8" max="8" width="7.33203125" customWidth="1"/>
    <col min="9" max="9" width="7.6640625" customWidth="1"/>
    <col min="10" max="10" width="6.5546875" customWidth="1"/>
    <col min="11" max="11" width="8.44140625" customWidth="1"/>
    <col min="12" max="12" width="10" customWidth="1"/>
    <col min="13" max="13" width="10.6640625" customWidth="1"/>
    <col min="14" max="14" width="7.88671875" customWidth="1"/>
  </cols>
  <sheetData>
    <row r="1" spans="1:18" ht="30" customHeight="1">
      <c r="A1" s="887" t="s">
        <v>115</v>
      </c>
      <c r="B1" s="887"/>
      <c r="C1" s="887"/>
      <c r="D1" s="887"/>
      <c r="E1" s="887"/>
      <c r="F1" s="887"/>
      <c r="G1" s="887"/>
      <c r="H1" s="887"/>
      <c r="I1" s="887"/>
      <c r="J1" s="887"/>
      <c r="K1" s="887"/>
      <c r="L1" s="887"/>
      <c r="M1" s="887"/>
    </row>
    <row r="2" spans="1:18" ht="30" customHeight="1" thickBot="1">
      <c r="A2" s="888" t="s">
        <v>116</v>
      </c>
      <c r="B2" s="888"/>
      <c r="C2" s="888"/>
      <c r="D2" s="888"/>
      <c r="E2" s="888"/>
      <c r="F2" s="888"/>
      <c r="G2" s="888"/>
      <c r="H2" s="888"/>
      <c r="I2" s="888"/>
      <c r="J2" s="888"/>
      <c r="K2" s="888"/>
      <c r="L2" s="888"/>
      <c r="M2" s="888"/>
      <c r="O2">
        <v>2018</v>
      </c>
      <c r="P2" s="254"/>
      <c r="Q2" s="254"/>
      <c r="R2" s="254"/>
    </row>
    <row r="3" spans="1:18" ht="24.95" customHeight="1" thickBot="1">
      <c r="A3" s="891" t="s">
        <v>150</v>
      </c>
      <c r="B3" s="897" t="s">
        <v>149</v>
      </c>
      <c r="C3" s="891" t="s">
        <v>348</v>
      </c>
      <c r="D3" s="892" t="s">
        <v>106</v>
      </c>
      <c r="E3" s="892" t="s">
        <v>107</v>
      </c>
      <c r="F3" s="39" t="s">
        <v>2</v>
      </c>
      <c r="G3" s="892" t="s">
        <v>350</v>
      </c>
      <c r="H3" s="889" t="s">
        <v>349</v>
      </c>
      <c r="I3" s="894" t="s">
        <v>422</v>
      </c>
      <c r="J3" s="895"/>
      <c r="K3" s="895"/>
      <c r="L3" s="895"/>
      <c r="M3" s="896"/>
      <c r="O3" s="2" t="s">
        <v>0</v>
      </c>
      <c r="P3" s="2" t="s">
        <v>1</v>
      </c>
      <c r="Q3" s="3" t="s">
        <v>3</v>
      </c>
    </row>
    <row r="4" spans="1:18" ht="31.15" customHeight="1" thickBot="1">
      <c r="A4" s="874"/>
      <c r="B4" s="898"/>
      <c r="C4" s="874"/>
      <c r="D4" s="893"/>
      <c r="E4" s="893"/>
      <c r="F4" s="40" t="s">
        <v>5</v>
      </c>
      <c r="G4" s="893"/>
      <c r="H4" s="890"/>
      <c r="I4" s="148" t="s">
        <v>0</v>
      </c>
      <c r="J4" s="149" t="s">
        <v>72</v>
      </c>
      <c r="K4" s="148" t="s">
        <v>6</v>
      </c>
      <c r="L4" s="150" t="s">
        <v>307</v>
      </c>
      <c r="M4" s="150" t="s">
        <v>349</v>
      </c>
      <c r="O4" s="4" t="s">
        <v>4</v>
      </c>
      <c r="P4" s="4" t="s">
        <v>4</v>
      </c>
      <c r="Q4" s="5">
        <v>2017</v>
      </c>
    </row>
    <row r="5" spans="1:18" ht="43.15" customHeight="1" thickBot="1">
      <c r="A5" s="441" t="s">
        <v>351</v>
      </c>
      <c r="B5" s="151" t="s">
        <v>73</v>
      </c>
      <c r="C5" s="346">
        <v>850</v>
      </c>
      <c r="D5" s="145">
        <f>I5+O5</f>
        <v>850</v>
      </c>
      <c r="E5" s="145">
        <f>P5+J5</f>
        <v>0</v>
      </c>
      <c r="F5" s="175">
        <f>SUM(E5/D5)*100</f>
        <v>0</v>
      </c>
      <c r="G5" s="59">
        <f>L5+Q5</f>
        <v>5969.1</v>
      </c>
      <c r="H5" s="146">
        <f>SUM(E5/G5)*100</f>
        <v>0</v>
      </c>
      <c r="I5" s="418">
        <v>0</v>
      </c>
      <c r="J5" s="398">
        <v>0</v>
      </c>
      <c r="K5" s="145"/>
      <c r="L5" s="778">
        <v>702.1</v>
      </c>
      <c r="M5" s="147">
        <f>SUM(J5/L5)*100</f>
        <v>0</v>
      </c>
      <c r="N5" s="182"/>
      <c r="O5" s="6">
        <v>850</v>
      </c>
      <c r="P5" s="6">
        <v>0</v>
      </c>
      <c r="Q5" s="6">
        <v>5267</v>
      </c>
    </row>
    <row r="6" spans="1:18" s="208" customFormat="1" ht="39.950000000000003" customHeight="1" thickBot="1">
      <c r="A6" s="442" t="s">
        <v>117</v>
      </c>
      <c r="B6" s="439"/>
      <c r="C6" s="435">
        <f>SUM(C5:C5)</f>
        <v>850</v>
      </c>
      <c r="D6" s="437">
        <f>SUM(D5:D5)</f>
        <v>850</v>
      </c>
      <c r="E6" s="436">
        <f>SUM(E5:E5)</f>
        <v>0</v>
      </c>
      <c r="F6" s="437">
        <f>SUM(E6/D6)*100</f>
        <v>0</v>
      </c>
      <c r="G6" s="740">
        <f>SUM(G5:G5)</f>
        <v>5969.1</v>
      </c>
      <c r="H6" s="438">
        <f>SUM(E6/G6)*100</f>
        <v>0</v>
      </c>
      <c r="I6" s="440">
        <v>0</v>
      </c>
      <c r="J6" s="437">
        <f>SUM(J5:J5)</f>
        <v>0</v>
      </c>
      <c r="K6" s="437"/>
      <c r="L6" s="544">
        <v>702.1</v>
      </c>
      <c r="M6" s="438">
        <f>SUM(J6/L6)*100</f>
        <v>0</v>
      </c>
      <c r="N6" s="443" t="s">
        <v>117</v>
      </c>
      <c r="O6" s="419">
        <f>SUM(O5:O5)</f>
        <v>850</v>
      </c>
      <c r="P6" s="419">
        <v>0</v>
      </c>
      <c r="Q6" s="6">
        <v>5267</v>
      </c>
    </row>
    <row r="7" spans="1:18">
      <c r="D7" s="254"/>
      <c r="O7" s="203"/>
    </row>
    <row r="8" spans="1:18" ht="15.75">
      <c r="G8" s="229"/>
      <c r="O8" s="203"/>
      <c r="P8" s="203"/>
    </row>
    <row r="18" spans="12:12">
      <c r="L18" s="92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4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U37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T5" sqref="T5"/>
    </sheetView>
  </sheetViews>
  <sheetFormatPr defaultRowHeight="15"/>
  <cols>
    <col min="1" max="1" width="18.5546875" customWidth="1"/>
    <col min="2" max="2" width="7" customWidth="1"/>
    <col min="3" max="3" width="7.109375" customWidth="1"/>
    <col min="4" max="4" width="7.21875" customWidth="1"/>
    <col min="5" max="5" width="6.6640625" customWidth="1"/>
    <col min="6" max="6" width="5.77734375" customWidth="1"/>
    <col min="7" max="7" width="7.109375" customWidth="1"/>
    <col min="8" max="8" width="6.6640625" customWidth="1"/>
    <col min="9" max="9" width="6.109375" customWidth="1"/>
    <col min="10" max="10" width="7.33203125" customWidth="1"/>
    <col min="11" max="11" width="7.21875" customWidth="1"/>
    <col min="12" max="12" width="6" customWidth="1"/>
    <col min="13" max="15" width="5.77734375" customWidth="1"/>
    <col min="16" max="17" width="5.21875" customWidth="1"/>
    <col min="18" max="18" width="5" customWidth="1"/>
    <col min="19" max="19" width="5.109375" customWidth="1"/>
  </cols>
  <sheetData>
    <row r="1" spans="1:21" ht="20.45" customHeight="1" thickBot="1">
      <c r="A1" s="900" t="s">
        <v>423</v>
      </c>
      <c r="B1" s="900"/>
      <c r="C1" s="900"/>
      <c r="D1" s="900"/>
      <c r="E1" s="900"/>
      <c r="F1" s="900"/>
      <c r="G1" s="900"/>
      <c r="H1" s="900"/>
      <c r="I1" s="900"/>
      <c r="J1" s="900"/>
      <c r="K1" s="900"/>
      <c r="L1" s="900"/>
      <c r="M1" s="900"/>
      <c r="N1" s="900"/>
      <c r="O1" s="900"/>
      <c r="P1" s="30"/>
      <c r="Q1" s="30"/>
      <c r="R1" s="30"/>
    </row>
    <row r="2" spans="1:21" ht="22.15" customHeight="1" thickBot="1">
      <c r="A2" s="65" t="s">
        <v>23</v>
      </c>
      <c r="B2" s="902" t="s">
        <v>144</v>
      </c>
      <c r="C2" s="902"/>
      <c r="D2" s="903"/>
      <c r="E2" s="909" t="s">
        <v>133</v>
      </c>
      <c r="F2" s="910"/>
      <c r="G2" s="901" t="s">
        <v>127</v>
      </c>
      <c r="H2" s="902"/>
      <c r="I2" s="903"/>
      <c r="J2" s="901" t="s">
        <v>327</v>
      </c>
      <c r="K2" s="902"/>
      <c r="L2" s="903"/>
      <c r="M2" s="901" t="s">
        <v>108</v>
      </c>
      <c r="N2" s="902"/>
      <c r="O2" s="903"/>
      <c r="P2" s="906" t="s">
        <v>109</v>
      </c>
      <c r="Q2" s="907"/>
      <c r="R2" s="907"/>
      <c r="S2" s="908"/>
    </row>
    <row r="3" spans="1:21" ht="29.45" customHeight="1" thickBot="1">
      <c r="A3" s="67" t="s">
        <v>45</v>
      </c>
      <c r="B3" s="857" t="s">
        <v>424</v>
      </c>
      <c r="C3" s="899"/>
      <c r="D3" s="65" t="s">
        <v>110</v>
      </c>
      <c r="E3" s="857" t="s">
        <v>424</v>
      </c>
      <c r="F3" s="899"/>
      <c r="G3" s="857" t="s">
        <v>424</v>
      </c>
      <c r="H3" s="899"/>
      <c r="I3" s="66" t="s">
        <v>110</v>
      </c>
      <c r="J3" s="857" t="s">
        <v>424</v>
      </c>
      <c r="K3" s="899"/>
      <c r="L3" s="65" t="s">
        <v>110</v>
      </c>
      <c r="M3" s="848" t="s">
        <v>424</v>
      </c>
      <c r="N3" s="850"/>
      <c r="O3" s="911" t="s">
        <v>111</v>
      </c>
      <c r="P3" s="904">
        <v>43009</v>
      </c>
      <c r="Q3" s="905"/>
      <c r="R3" s="904">
        <v>43374</v>
      </c>
      <c r="S3" s="905"/>
    </row>
    <row r="4" spans="1:21" ht="30" customHeight="1" thickBot="1">
      <c r="A4" s="820" t="s">
        <v>15</v>
      </c>
      <c r="B4" s="294">
        <v>2017</v>
      </c>
      <c r="C4" s="821">
        <v>2018</v>
      </c>
      <c r="D4" s="453" t="s">
        <v>112</v>
      </c>
      <c r="E4" s="294">
        <v>2017</v>
      </c>
      <c r="F4" s="821">
        <v>2018</v>
      </c>
      <c r="G4" s="294">
        <v>2017</v>
      </c>
      <c r="H4" s="821">
        <v>2018</v>
      </c>
      <c r="I4" s="453" t="s">
        <v>112</v>
      </c>
      <c r="J4" s="294">
        <v>2017</v>
      </c>
      <c r="K4" s="821">
        <v>2018</v>
      </c>
      <c r="L4" s="66" t="s">
        <v>112</v>
      </c>
      <c r="M4" s="65">
        <v>2017</v>
      </c>
      <c r="N4" s="279">
        <v>2018</v>
      </c>
      <c r="O4" s="912"/>
      <c r="P4" s="823" t="s">
        <v>131</v>
      </c>
      <c r="Q4" s="824" t="s">
        <v>132</v>
      </c>
      <c r="R4" s="823" t="s">
        <v>131</v>
      </c>
      <c r="S4" s="824" t="s">
        <v>132</v>
      </c>
      <c r="T4" s="83"/>
    </row>
    <row r="5" spans="1:21" ht="24" customHeight="1">
      <c r="A5" s="48" t="s">
        <v>410</v>
      </c>
      <c r="B5" s="819">
        <v>2703.2</v>
      </c>
      <c r="C5" s="819">
        <v>3004.8</v>
      </c>
      <c r="D5" s="49">
        <f t="shared" ref="D5:D24" si="0">C5/B5*100</f>
        <v>111.15714708493638</v>
      </c>
      <c r="E5" s="49">
        <f>B5/B24*100</f>
        <v>11.906219581485285</v>
      </c>
      <c r="F5" s="49">
        <f>C5/C24*100</f>
        <v>11.970265554413558</v>
      </c>
      <c r="G5" s="408">
        <f>B5/P5*1000</f>
        <v>4158.7692307692305</v>
      </c>
      <c r="H5" s="408">
        <f>C5/R5*1000</f>
        <v>4622.7692307692314</v>
      </c>
      <c r="I5" s="160">
        <f>H5/G5*100</f>
        <v>111.1571470849364</v>
      </c>
      <c r="J5" s="822">
        <v>2515.6999999999998</v>
      </c>
      <c r="K5" s="822">
        <v>2909.3</v>
      </c>
      <c r="L5" s="49">
        <f>K5/J5*100</f>
        <v>115.64574472313871</v>
      </c>
      <c r="M5" s="49">
        <f>J5/B5*100</f>
        <v>93.063776265167206</v>
      </c>
      <c r="N5" s="49">
        <f>K5/C5*100</f>
        <v>96.821751863684767</v>
      </c>
      <c r="O5" s="49">
        <f>N5-M5</f>
        <v>3.7579755985175609</v>
      </c>
      <c r="P5" s="161">
        <v>650</v>
      </c>
      <c r="Q5" s="161">
        <v>200</v>
      </c>
      <c r="R5" s="161">
        <v>650</v>
      </c>
      <c r="S5" s="161">
        <v>200</v>
      </c>
      <c r="T5" s="141">
        <f>R5+S5</f>
        <v>850</v>
      </c>
      <c r="U5" s="47"/>
    </row>
    <row r="6" spans="1:21" ht="21" customHeight="1">
      <c r="A6" s="48" t="s">
        <v>251</v>
      </c>
      <c r="B6" s="48">
        <v>612.6</v>
      </c>
      <c r="C6" s="48">
        <v>726.8</v>
      </c>
      <c r="D6" s="49">
        <f t="shared" si="0"/>
        <v>118.64185439111981</v>
      </c>
      <c r="E6" s="49">
        <f>B6/B24*100</f>
        <v>2.6981910756207035</v>
      </c>
      <c r="F6" s="49">
        <f>C6/C24*100</f>
        <v>2.8953637529778269</v>
      </c>
      <c r="G6" s="408">
        <f t="shared" ref="G6:G23" si="1">B6/P6*1000</f>
        <v>4084.0000000000005</v>
      </c>
      <c r="H6" s="408">
        <v>4600</v>
      </c>
      <c r="I6" s="160">
        <f t="shared" ref="I6:I10" si="2">H6/G6*100</f>
        <v>112.63467189030361</v>
      </c>
      <c r="J6" s="49">
        <v>554.79999999999995</v>
      </c>
      <c r="K6" s="49">
        <v>653.6</v>
      </c>
      <c r="L6" s="49">
        <f t="shared" ref="L6:L10" si="3">K6/J6*100</f>
        <v>117.8082191780822</v>
      </c>
      <c r="M6" s="49">
        <f t="shared" ref="M6:M12" si="4">J6/B6*100</f>
        <v>90.564805746000644</v>
      </c>
      <c r="N6" s="49">
        <f t="shared" ref="N6:N11" si="5">K6/C6*100</f>
        <v>89.928453494771617</v>
      </c>
      <c r="O6" s="49">
        <f t="shared" ref="O6:O11" si="6">N6-M6</f>
        <v>-0.63635225122902739</v>
      </c>
      <c r="P6" s="161">
        <v>150</v>
      </c>
      <c r="Q6" s="161"/>
      <c r="R6" s="161"/>
      <c r="S6" s="161"/>
      <c r="T6" s="141">
        <f t="shared" ref="T6:T23" si="7">R6+S6</f>
        <v>0</v>
      </c>
      <c r="U6" s="49"/>
    </row>
    <row r="7" spans="1:21" ht="21" customHeight="1">
      <c r="A7" s="48" t="s">
        <v>152</v>
      </c>
      <c r="B7" s="48">
        <v>441.8</v>
      </c>
      <c r="C7" s="48">
        <v>571</v>
      </c>
      <c r="D7" s="49">
        <f t="shared" si="0"/>
        <v>129.24400181077411</v>
      </c>
      <c r="E7" s="49">
        <f>B7/B24*100</f>
        <v>1.9459040437630213</v>
      </c>
      <c r="F7" s="49">
        <f>C7/C24*100</f>
        <v>2.2747010222211603</v>
      </c>
      <c r="G7" s="408">
        <f t="shared" si="1"/>
        <v>4418</v>
      </c>
      <c r="H7" s="408">
        <f t="shared" ref="H7:H23" si="8">C7/R7*1000</f>
        <v>5710</v>
      </c>
      <c r="I7" s="160">
        <f t="shared" si="2"/>
        <v>129.24400181077411</v>
      </c>
      <c r="J7" s="49">
        <v>372.5</v>
      </c>
      <c r="K7" s="49">
        <v>481.2</v>
      </c>
      <c r="L7" s="49">
        <f t="shared" si="3"/>
        <v>129.18120805369128</v>
      </c>
      <c r="M7" s="49">
        <f t="shared" si="4"/>
        <v>84.314169307378904</v>
      </c>
      <c r="N7" s="49">
        <f t="shared" si="5"/>
        <v>84.273204903677751</v>
      </c>
      <c r="O7" s="49">
        <f t="shared" si="6"/>
        <v>-4.0964403701153174E-2</v>
      </c>
      <c r="P7" s="161">
        <v>100</v>
      </c>
      <c r="Q7" s="161">
        <v>100</v>
      </c>
      <c r="R7" s="161">
        <v>100</v>
      </c>
      <c r="S7" s="161">
        <v>100</v>
      </c>
      <c r="T7" s="141">
        <f t="shared" si="7"/>
        <v>200</v>
      </c>
      <c r="U7" s="49"/>
    </row>
    <row r="8" spans="1:21" ht="21" customHeight="1">
      <c r="A8" s="48" t="s">
        <v>113</v>
      </c>
      <c r="B8" s="48">
        <v>2280</v>
      </c>
      <c r="C8" s="48">
        <v>2396.9</v>
      </c>
      <c r="D8" s="49">
        <f t="shared" si="0"/>
        <v>105.12719298245614</v>
      </c>
      <c r="E8" s="49">
        <f>B8/B24*100</f>
        <v>10.042239066952668</v>
      </c>
      <c r="F8" s="49">
        <f>C8/C24*100</f>
        <v>9.5485654643816105</v>
      </c>
      <c r="G8" s="408">
        <f t="shared" si="1"/>
        <v>3864.406779661017</v>
      </c>
      <c r="H8" s="408">
        <f t="shared" si="8"/>
        <v>4062.5423728813557</v>
      </c>
      <c r="I8" s="160">
        <f t="shared" si="2"/>
        <v>105.12719298245614</v>
      </c>
      <c r="J8" s="49">
        <v>2152.1</v>
      </c>
      <c r="K8" s="49">
        <v>2253.8000000000002</v>
      </c>
      <c r="L8" s="49">
        <f t="shared" si="3"/>
        <v>104.72561683936621</v>
      </c>
      <c r="M8" s="49">
        <f t="shared" si="4"/>
        <v>94.390350877192972</v>
      </c>
      <c r="N8" s="49">
        <f t="shared" si="5"/>
        <v>94.029788476782514</v>
      </c>
      <c r="O8" s="49">
        <f t="shared" si="6"/>
        <v>-0.36056240041045839</v>
      </c>
      <c r="P8" s="161">
        <v>590</v>
      </c>
      <c r="Q8" s="161">
        <v>0</v>
      </c>
      <c r="R8" s="161">
        <v>590</v>
      </c>
      <c r="S8" s="161"/>
      <c r="T8" s="141">
        <f t="shared" si="7"/>
        <v>590</v>
      </c>
      <c r="U8" s="49"/>
    </row>
    <row r="9" spans="1:21" ht="21" customHeight="1">
      <c r="A9" s="48" t="s">
        <v>408</v>
      </c>
      <c r="B9" s="48">
        <v>393.6</v>
      </c>
      <c r="C9" s="48">
        <v>384.3</v>
      </c>
      <c r="D9" s="49">
        <f t="shared" si="0"/>
        <v>97.637195121951208</v>
      </c>
      <c r="E9" s="49">
        <f>B9/B24*100</f>
        <v>1.7336075862949867</v>
      </c>
      <c r="F9" s="49">
        <f>C9/C24*100</f>
        <v>1.5309415111026128</v>
      </c>
      <c r="G9" s="408">
        <v>1944</v>
      </c>
      <c r="H9" s="408">
        <v>3541</v>
      </c>
      <c r="I9" s="160">
        <f t="shared" si="2"/>
        <v>182.15020576131687</v>
      </c>
      <c r="J9" s="201">
        <v>325.60000000000002</v>
      </c>
      <c r="K9" s="201">
        <v>266.60000000000002</v>
      </c>
      <c r="L9" s="49">
        <f t="shared" si="3"/>
        <v>81.879606879606882</v>
      </c>
      <c r="M9" s="49">
        <f t="shared" si="4"/>
        <v>82.723577235772368</v>
      </c>
      <c r="N9" s="49">
        <f t="shared" si="5"/>
        <v>69.372885766328395</v>
      </c>
      <c r="O9" s="49">
        <f t="shared" si="6"/>
        <v>-13.350691469443973</v>
      </c>
      <c r="P9" s="161">
        <v>194</v>
      </c>
      <c r="Q9" s="161">
        <v>0</v>
      </c>
      <c r="R9" s="161">
        <v>148</v>
      </c>
      <c r="S9" s="161"/>
      <c r="T9" s="141">
        <f t="shared" si="7"/>
        <v>148</v>
      </c>
      <c r="U9" s="49"/>
    </row>
    <row r="10" spans="1:21" ht="21" customHeight="1">
      <c r="A10" s="48" t="s">
        <v>114</v>
      </c>
      <c r="B10" s="48">
        <v>6232.4</v>
      </c>
      <c r="C10" s="48">
        <v>6457.9</v>
      </c>
      <c r="D10" s="49">
        <f t="shared" si="0"/>
        <v>103.61818881971632</v>
      </c>
      <c r="E10" s="49">
        <f>B10/B24*100</f>
        <v>27.450548579331489</v>
      </c>
      <c r="F10" s="49">
        <f>C10/C24*100</f>
        <v>25.72643035271809</v>
      </c>
      <c r="G10" s="408">
        <f t="shared" si="1"/>
        <v>6232.4</v>
      </c>
      <c r="H10" s="408">
        <f t="shared" si="8"/>
        <v>6457.9</v>
      </c>
      <c r="I10" s="160">
        <f t="shared" si="2"/>
        <v>103.61818881971632</v>
      </c>
      <c r="J10" s="49">
        <v>5816.7</v>
      </c>
      <c r="K10" s="49">
        <v>6024.8</v>
      </c>
      <c r="L10" s="49">
        <f t="shared" si="3"/>
        <v>103.57762992762221</v>
      </c>
      <c r="M10" s="49">
        <f t="shared" si="4"/>
        <v>93.330017328797894</v>
      </c>
      <c r="N10" s="49">
        <f t="shared" si="5"/>
        <v>93.293485498381841</v>
      </c>
      <c r="O10" s="49">
        <f t="shared" si="6"/>
        <v>-3.6531830416052458E-2</v>
      </c>
      <c r="P10" s="161">
        <v>1000</v>
      </c>
      <c r="Q10" s="161">
        <v>0</v>
      </c>
      <c r="R10" s="161">
        <v>1000</v>
      </c>
      <c r="S10" s="161"/>
      <c r="T10" s="141">
        <f t="shared" si="7"/>
        <v>1000</v>
      </c>
      <c r="U10" s="49"/>
    </row>
    <row r="11" spans="1:21" ht="21" customHeight="1">
      <c r="A11" s="48" t="s">
        <v>308</v>
      </c>
      <c r="B11" s="48">
        <v>2873.4</v>
      </c>
      <c r="C11" s="48">
        <v>2728.9</v>
      </c>
      <c r="D11" s="49">
        <f t="shared" si="0"/>
        <v>94.971114359295612</v>
      </c>
      <c r="E11" s="49">
        <f>B11/B24*100</f>
        <v>12.655863918851665</v>
      </c>
      <c r="F11" s="49">
        <f>C11/C24*100</f>
        <v>10.871158703221234</v>
      </c>
      <c r="G11" s="408">
        <f t="shared" si="1"/>
        <v>5746.8</v>
      </c>
      <c r="H11" s="408">
        <f t="shared" si="8"/>
        <v>5457.8</v>
      </c>
      <c r="I11" s="160"/>
      <c r="J11" s="49">
        <v>2624.9</v>
      </c>
      <c r="K11" s="49">
        <v>2488.6999999999998</v>
      </c>
      <c r="L11" s="160">
        <f>K11/J11*100</f>
        <v>94.811230904034431</v>
      </c>
      <c r="M11" s="49">
        <f t="shared" si="4"/>
        <v>91.351708777058533</v>
      </c>
      <c r="N11" s="49">
        <f t="shared" si="5"/>
        <v>91.197918575250085</v>
      </c>
      <c r="O11" s="49">
        <f t="shared" si="6"/>
        <v>-0.15379020180844805</v>
      </c>
      <c r="P11" s="161">
        <v>500</v>
      </c>
      <c r="Q11" s="161"/>
      <c r="R11" s="161">
        <v>500</v>
      </c>
      <c r="S11" s="161"/>
      <c r="T11" s="141">
        <f t="shared" si="7"/>
        <v>500</v>
      </c>
      <c r="U11" s="49"/>
    </row>
    <row r="12" spans="1:21" ht="29.25" customHeight="1">
      <c r="A12" s="698" t="s">
        <v>409</v>
      </c>
      <c r="B12" s="48">
        <v>3946.6</v>
      </c>
      <c r="C12" s="48">
        <v>5281</v>
      </c>
      <c r="D12" s="49">
        <f>C12/B12*100</f>
        <v>133.81138194901939</v>
      </c>
      <c r="E12" s="49">
        <f>B12/B24*100</f>
        <v>17.382763465629559</v>
      </c>
      <c r="F12" s="49">
        <f>C12/C24*100</f>
        <v>21.037996669614618</v>
      </c>
      <c r="G12" s="408">
        <f t="shared" si="1"/>
        <v>5206.5963060686017</v>
      </c>
      <c r="H12" s="408">
        <f t="shared" si="8"/>
        <v>6967.0184696569922</v>
      </c>
      <c r="I12" s="160">
        <f t="shared" ref="I12" si="9">H12/G12*100</f>
        <v>133.81138194901939</v>
      </c>
      <c r="J12" s="131">
        <v>3841.4</v>
      </c>
      <c r="K12" s="49">
        <v>5146.6000000000004</v>
      </c>
      <c r="L12" s="160">
        <f>K12/J12*100</f>
        <v>133.97719581402615</v>
      </c>
      <c r="M12" s="49">
        <f t="shared" si="4"/>
        <v>97.334414432676226</v>
      </c>
      <c r="N12" s="49">
        <f>K12/C12*100</f>
        <v>97.455027456921044</v>
      </c>
      <c r="O12" s="49">
        <f>N12-M12</f>
        <v>0.12061302424481823</v>
      </c>
      <c r="P12" s="161">
        <v>758</v>
      </c>
      <c r="Q12" s="161"/>
      <c r="R12" s="161">
        <v>758</v>
      </c>
      <c r="S12" s="161"/>
      <c r="T12" s="141">
        <f t="shared" si="7"/>
        <v>758</v>
      </c>
      <c r="U12" s="131"/>
    </row>
    <row r="13" spans="1:21" ht="21" customHeight="1">
      <c r="A13" s="48" t="s">
        <v>412</v>
      </c>
      <c r="B13" s="819"/>
      <c r="C13" s="48">
        <v>24</v>
      </c>
      <c r="D13" s="49"/>
      <c r="E13" s="49"/>
      <c r="F13" s="49"/>
      <c r="G13" s="408"/>
      <c r="H13" s="408">
        <f t="shared" si="8"/>
        <v>266.66666666666669</v>
      </c>
      <c r="I13" s="160"/>
      <c r="J13" s="49"/>
      <c r="K13" s="49"/>
      <c r="L13" s="49"/>
      <c r="M13" s="49"/>
      <c r="N13" s="49"/>
      <c r="O13" s="49"/>
      <c r="P13" s="161"/>
      <c r="Q13" s="161"/>
      <c r="R13" s="161">
        <v>90</v>
      </c>
      <c r="S13" s="161"/>
      <c r="T13" s="141">
        <f t="shared" si="7"/>
        <v>90</v>
      </c>
      <c r="U13" s="49"/>
    </row>
    <row r="14" spans="1:21" ht="21" customHeight="1">
      <c r="A14" s="699" t="s">
        <v>358</v>
      </c>
      <c r="B14" s="48">
        <v>1630.5</v>
      </c>
      <c r="C14" s="48">
        <v>1641</v>
      </c>
      <c r="D14" s="49">
        <f t="shared" si="0"/>
        <v>100.64397424103035</v>
      </c>
      <c r="E14" s="49">
        <f>B14/B24*100</f>
        <v>7.181522280116809</v>
      </c>
      <c r="F14" s="49">
        <f>C14/C24*100</f>
        <v>6.537275617276574</v>
      </c>
      <c r="G14" s="408">
        <f t="shared" si="1"/>
        <v>5435</v>
      </c>
      <c r="H14" s="408">
        <f t="shared" si="8"/>
        <v>5470</v>
      </c>
      <c r="I14" s="160">
        <f t="shared" ref="I14:I19" si="10">H14/G14*100</f>
        <v>100.64397424103035</v>
      </c>
      <c r="J14" s="49">
        <v>1551</v>
      </c>
      <c r="K14" s="49">
        <v>1499.5</v>
      </c>
      <c r="L14" s="49">
        <f>K14/J14*100</f>
        <v>96.679561573178603</v>
      </c>
      <c r="M14" s="49">
        <f>J14/B14*100</f>
        <v>95.124195032198713</v>
      </c>
      <c r="N14" s="49">
        <f>K14/C14*100</f>
        <v>91.377209018890909</v>
      </c>
      <c r="O14" s="49">
        <f>N14-M14</f>
        <v>-3.7469860133078043</v>
      </c>
      <c r="P14" s="161">
        <v>300</v>
      </c>
      <c r="Q14" s="161">
        <v>0</v>
      </c>
      <c r="R14" s="161">
        <v>300</v>
      </c>
      <c r="S14" s="161"/>
      <c r="T14" s="141">
        <f t="shared" si="7"/>
        <v>300</v>
      </c>
      <c r="U14" s="49"/>
    </row>
    <row r="15" spans="1:21" ht="21" customHeight="1">
      <c r="A15" s="51" t="s">
        <v>359</v>
      </c>
      <c r="B15" s="48">
        <v>1338.1</v>
      </c>
      <c r="C15" s="48">
        <v>1647</v>
      </c>
      <c r="D15" s="49">
        <f t="shared" si="0"/>
        <v>123.08497122786042</v>
      </c>
      <c r="E15" s="49">
        <f>B15/B24*100</f>
        <v>5.8936491646883171</v>
      </c>
      <c r="F15" s="49">
        <f>C15/C24*100</f>
        <v>6.5611779047254837</v>
      </c>
      <c r="G15" s="408">
        <f t="shared" si="1"/>
        <v>3823.1428571428569</v>
      </c>
      <c r="H15" s="408">
        <f t="shared" si="8"/>
        <v>4705.7142857142853</v>
      </c>
      <c r="I15" s="160">
        <f t="shared" si="10"/>
        <v>123.08497122786039</v>
      </c>
      <c r="J15" s="49">
        <v>1237.5999999999999</v>
      </c>
      <c r="K15" s="49">
        <v>1521.2</v>
      </c>
      <c r="L15" s="49">
        <f>K15/J15*100</f>
        <v>122.91531997414351</v>
      </c>
      <c r="M15" s="49">
        <f>J15/B15*100</f>
        <v>92.489350571706154</v>
      </c>
      <c r="N15" s="49">
        <f>K15/C15*100</f>
        <v>92.3618700667881</v>
      </c>
      <c r="O15" s="49">
        <f>N15-M15</f>
        <v>-0.12748050491805429</v>
      </c>
      <c r="P15" s="161">
        <v>350</v>
      </c>
      <c r="Q15" s="161"/>
      <c r="R15" s="161">
        <v>350</v>
      </c>
      <c r="S15" s="161"/>
      <c r="T15" s="141">
        <f t="shared" si="7"/>
        <v>350</v>
      </c>
      <c r="U15" s="49"/>
    </row>
    <row r="16" spans="1:21" ht="21" customHeight="1">
      <c r="A16" s="699" t="s">
        <v>357</v>
      </c>
      <c r="B16" s="48">
        <v>65.400000000000006</v>
      </c>
      <c r="C16" s="48">
        <v>66.599999999999994</v>
      </c>
      <c r="D16" s="49">
        <f t="shared" si="0"/>
        <v>101.83486238532109</v>
      </c>
      <c r="E16" s="49">
        <f>B16/B24*100</f>
        <v>0.28805369955206339</v>
      </c>
      <c r="F16" s="49">
        <f>C16/C24*100</f>
        <v>0.2653153906828884</v>
      </c>
      <c r="G16" s="408">
        <f t="shared" si="1"/>
        <v>5450</v>
      </c>
      <c r="H16" s="408">
        <f t="shared" si="8"/>
        <v>5550</v>
      </c>
      <c r="I16" s="160">
        <f t="shared" si="10"/>
        <v>101.83486238532109</v>
      </c>
      <c r="J16" s="49"/>
      <c r="K16" s="49"/>
      <c r="L16" s="49"/>
      <c r="M16" s="49"/>
      <c r="N16" s="49"/>
      <c r="O16" s="49"/>
      <c r="P16" s="161">
        <v>12</v>
      </c>
      <c r="Q16" s="161">
        <v>17</v>
      </c>
      <c r="R16" s="161">
        <v>12</v>
      </c>
      <c r="S16" s="161">
        <v>17</v>
      </c>
      <c r="T16" s="141">
        <f t="shared" si="7"/>
        <v>29</v>
      </c>
      <c r="U16" s="49"/>
    </row>
    <row r="17" spans="1:21" ht="21" customHeight="1">
      <c r="A17" s="699" t="s">
        <v>356</v>
      </c>
      <c r="B17" s="48">
        <v>23.8</v>
      </c>
      <c r="C17" s="48">
        <v>24</v>
      </c>
      <c r="D17" s="49">
        <f t="shared" si="0"/>
        <v>100.84033613445378</v>
      </c>
      <c r="E17" s="49">
        <f>B17/B24*100</f>
        <v>0.10482688148836555</v>
      </c>
      <c r="F17" s="49">
        <f>C17/C24*100</f>
        <v>9.5609149795635451E-2</v>
      </c>
      <c r="G17" s="408">
        <f t="shared" si="1"/>
        <v>4760</v>
      </c>
      <c r="H17" s="408">
        <f t="shared" si="8"/>
        <v>4800</v>
      </c>
      <c r="I17" s="160">
        <f t="shared" si="10"/>
        <v>100.84033613445378</v>
      </c>
      <c r="J17" s="49"/>
      <c r="K17" s="49"/>
      <c r="L17" s="49"/>
      <c r="M17" s="49"/>
      <c r="N17" s="49"/>
      <c r="O17" s="49"/>
      <c r="P17" s="161">
        <v>5</v>
      </c>
      <c r="Q17" s="161"/>
      <c r="R17" s="161">
        <v>5</v>
      </c>
      <c r="S17" s="161"/>
      <c r="T17" s="141">
        <f t="shared" si="7"/>
        <v>5</v>
      </c>
      <c r="U17" s="49"/>
    </row>
    <row r="18" spans="1:21" ht="21" customHeight="1">
      <c r="A18" s="699" t="s">
        <v>183</v>
      </c>
      <c r="B18" s="48">
        <v>45</v>
      </c>
      <c r="C18" s="48">
        <v>5</v>
      </c>
      <c r="D18" s="49">
        <f t="shared" si="0"/>
        <v>11.111111111111111</v>
      </c>
      <c r="E18" s="49">
        <f>B18/B24*100</f>
        <v>0.19820208684775001</v>
      </c>
      <c r="F18" s="49">
        <f>C18/C24*100</f>
        <v>1.9918572874090719E-2</v>
      </c>
      <c r="G18" s="408">
        <f t="shared" si="1"/>
        <v>2250</v>
      </c>
      <c r="H18" s="408">
        <f t="shared" si="8"/>
        <v>250</v>
      </c>
      <c r="I18" s="160">
        <f>H18/G18*100</f>
        <v>11.111111111111111</v>
      </c>
      <c r="J18" s="49"/>
      <c r="K18" s="49"/>
      <c r="L18" s="49"/>
      <c r="M18" s="49"/>
      <c r="N18" s="49"/>
      <c r="O18" s="49"/>
      <c r="P18" s="161">
        <v>20</v>
      </c>
      <c r="Q18" s="161">
        <v>8</v>
      </c>
      <c r="R18" s="161">
        <v>20</v>
      </c>
      <c r="S18" s="161">
        <v>8</v>
      </c>
      <c r="T18" s="141">
        <f t="shared" si="7"/>
        <v>28</v>
      </c>
      <c r="U18" s="49"/>
    </row>
    <row r="19" spans="1:21" ht="21" customHeight="1">
      <c r="A19" s="699" t="s">
        <v>355</v>
      </c>
      <c r="B19" s="48">
        <v>47.1</v>
      </c>
      <c r="C19" s="48">
        <v>52.5</v>
      </c>
      <c r="D19" s="49">
        <v>40.700000000000003</v>
      </c>
      <c r="E19" s="49">
        <f>B19/B24*100</f>
        <v>0.2074515175673117</v>
      </c>
      <c r="F19" s="49">
        <f>C19/C24*100</f>
        <v>0.20914501517795256</v>
      </c>
      <c r="G19" s="408">
        <f t="shared" si="1"/>
        <v>4281.818181818182</v>
      </c>
      <c r="H19" s="408">
        <f t="shared" si="8"/>
        <v>4772.7272727272721</v>
      </c>
      <c r="I19" s="160">
        <f t="shared" si="10"/>
        <v>111.46496815286622</v>
      </c>
      <c r="J19" s="49">
        <v>14.5</v>
      </c>
      <c r="K19" s="49"/>
      <c r="L19" s="160">
        <f>K19/J19*100</f>
        <v>0</v>
      </c>
      <c r="M19" s="49">
        <v>0</v>
      </c>
      <c r="N19" s="49">
        <f>K19/C19*100</f>
        <v>0</v>
      </c>
      <c r="O19" s="49">
        <f>N19-M19</f>
        <v>0</v>
      </c>
      <c r="P19" s="161">
        <v>11</v>
      </c>
      <c r="Q19" s="161"/>
      <c r="R19" s="161">
        <v>11</v>
      </c>
      <c r="S19" s="161"/>
      <c r="T19" s="141">
        <f t="shared" si="7"/>
        <v>11</v>
      </c>
      <c r="U19" s="49"/>
    </row>
    <row r="20" spans="1:21" ht="21" customHeight="1">
      <c r="A20" s="699" t="s">
        <v>194</v>
      </c>
      <c r="B20" s="48"/>
      <c r="C20" s="48"/>
      <c r="D20" s="49"/>
      <c r="E20" s="49">
        <f>B20/B24*100</f>
        <v>0</v>
      </c>
      <c r="F20" s="49">
        <f>C20/C24*100</f>
        <v>0</v>
      </c>
      <c r="G20" s="408"/>
      <c r="H20" s="408"/>
      <c r="I20" s="160"/>
      <c r="J20" s="49"/>
      <c r="K20" s="49"/>
      <c r="L20" s="49"/>
      <c r="M20" s="49"/>
      <c r="N20" s="49"/>
      <c r="O20" s="49"/>
      <c r="P20" s="161"/>
      <c r="Q20" s="161">
        <v>20</v>
      </c>
      <c r="R20" s="161"/>
      <c r="S20" s="161">
        <v>20</v>
      </c>
      <c r="T20" s="141">
        <f t="shared" si="7"/>
        <v>20</v>
      </c>
      <c r="U20" s="49"/>
    </row>
    <row r="21" spans="1:21" ht="21" customHeight="1">
      <c r="A21" s="699" t="s">
        <v>195</v>
      </c>
      <c r="B21" s="48">
        <v>25.5</v>
      </c>
      <c r="C21" s="48">
        <v>28.5</v>
      </c>
      <c r="D21" s="49">
        <f>C21/B21*100</f>
        <v>111.76470588235294</v>
      </c>
      <c r="E21" s="49">
        <f>B21/B24*100</f>
        <v>0.11231451588039167</v>
      </c>
      <c r="F21" s="49">
        <f>C21/C24*100</f>
        <v>0.11353586538231711</v>
      </c>
      <c r="G21" s="408">
        <f t="shared" si="1"/>
        <v>5100</v>
      </c>
      <c r="H21" s="408">
        <f t="shared" si="8"/>
        <v>4750</v>
      </c>
      <c r="I21" s="160">
        <f>H21/G21*100</f>
        <v>93.137254901960787</v>
      </c>
      <c r="J21" s="49"/>
      <c r="K21" s="49"/>
      <c r="L21" s="49"/>
      <c r="M21" s="49"/>
      <c r="N21" s="49"/>
      <c r="O21" s="49"/>
      <c r="P21" s="161">
        <v>5</v>
      </c>
      <c r="Q21" s="161"/>
      <c r="R21" s="161">
        <v>6</v>
      </c>
      <c r="S21" s="161"/>
      <c r="T21" s="141">
        <f t="shared" si="7"/>
        <v>6</v>
      </c>
      <c r="U21" s="131"/>
    </row>
    <row r="22" spans="1:21" ht="21" customHeight="1">
      <c r="A22" s="699" t="s">
        <v>258</v>
      </c>
      <c r="B22" s="48">
        <v>35.6</v>
      </c>
      <c r="C22" s="48">
        <v>41</v>
      </c>
      <c r="D22" s="49">
        <f>C22/B22*100</f>
        <v>115.1685393258427</v>
      </c>
      <c r="E22" s="49">
        <f>B22/B24*100</f>
        <v>0.15679987315066446</v>
      </c>
      <c r="F22" s="49">
        <f>C22/C24*100</f>
        <v>0.16333229756754392</v>
      </c>
      <c r="G22" s="408">
        <f t="shared" si="1"/>
        <v>3955.5555555555557</v>
      </c>
      <c r="H22" s="408">
        <f t="shared" si="8"/>
        <v>4555.5555555555557</v>
      </c>
      <c r="I22" s="160">
        <f t="shared" ref="I22:I23" si="11">H22/G22*100</f>
        <v>115.1685393258427</v>
      </c>
      <c r="J22" s="49"/>
      <c r="K22" s="49"/>
      <c r="L22" s="49"/>
      <c r="M22" s="49"/>
      <c r="N22" s="49"/>
      <c r="O22" s="49"/>
      <c r="P22" s="161">
        <v>9</v>
      </c>
      <c r="Q22" s="161"/>
      <c r="R22" s="161">
        <v>9</v>
      </c>
      <c r="S22" s="161"/>
      <c r="T22" s="141">
        <f t="shared" si="7"/>
        <v>9</v>
      </c>
      <c r="U22" s="131"/>
    </row>
    <row r="23" spans="1:21" ht="21" customHeight="1">
      <c r="A23" s="699" t="s">
        <v>259</v>
      </c>
      <c r="B23" s="48">
        <v>9.5</v>
      </c>
      <c r="C23" s="48">
        <v>21</v>
      </c>
      <c r="D23" s="49">
        <f>C23/B23*100</f>
        <v>221.0526315789474</v>
      </c>
      <c r="E23" s="49">
        <f>B23/B24*100</f>
        <v>4.1842662778969447E-2</v>
      </c>
      <c r="F23" s="49">
        <f>C23/C24*100</f>
        <v>8.3658006071181026E-2</v>
      </c>
      <c r="G23" s="408">
        <f t="shared" si="1"/>
        <v>4750</v>
      </c>
      <c r="H23" s="408">
        <f t="shared" si="8"/>
        <v>5250</v>
      </c>
      <c r="I23" s="160">
        <f t="shared" si="11"/>
        <v>110.5263157894737</v>
      </c>
      <c r="J23" s="49"/>
      <c r="K23" s="49"/>
      <c r="L23" s="49"/>
      <c r="M23" s="49"/>
      <c r="N23" s="49"/>
      <c r="O23" s="49"/>
      <c r="P23" s="161">
        <v>2</v>
      </c>
      <c r="Q23" s="161"/>
      <c r="R23" s="161">
        <v>4</v>
      </c>
      <c r="S23" s="161"/>
      <c r="T23" s="141">
        <f t="shared" si="7"/>
        <v>4</v>
      </c>
      <c r="U23" s="131"/>
    </row>
    <row r="24" spans="1:21" s="208" customFormat="1" ht="22.15" customHeight="1">
      <c r="A24" s="694" t="s">
        <v>48</v>
      </c>
      <c r="B24" s="695">
        <f>SUM(B5:B23)</f>
        <v>22704.099999999995</v>
      </c>
      <c r="C24" s="695">
        <f>SUM(C5:C23)</f>
        <v>25102.199999999997</v>
      </c>
      <c r="D24" s="337">
        <f t="shared" si="0"/>
        <v>110.56240943265756</v>
      </c>
      <c r="E24" s="695">
        <v>100</v>
      </c>
      <c r="F24" s="695">
        <v>100</v>
      </c>
      <c r="G24" s="696">
        <v>4889</v>
      </c>
      <c r="H24" s="696">
        <v>5415</v>
      </c>
      <c r="I24" s="337">
        <f>H24/G24*100</f>
        <v>110.75884638985478</v>
      </c>
      <c r="J24" s="747">
        <f>SUM(J5:J23)</f>
        <v>21006.799999999999</v>
      </c>
      <c r="K24" s="747">
        <f>SUM(K5:K23)</f>
        <v>23245.3</v>
      </c>
      <c r="L24" s="337">
        <f>K24/J24*100</f>
        <v>110.65607327151208</v>
      </c>
      <c r="M24" s="337">
        <f>J24/B24*100</f>
        <v>92.524257733184783</v>
      </c>
      <c r="N24" s="337">
        <f>K24/C24*100</f>
        <v>92.6026404060202</v>
      </c>
      <c r="O24" s="337">
        <f>N24-M24</f>
        <v>7.8382672835417111E-2</v>
      </c>
      <c r="P24" s="697">
        <f>SUM(P5:P23)</f>
        <v>4656</v>
      </c>
      <c r="Q24" s="697">
        <f>SUM(Q5:Q23)</f>
        <v>345</v>
      </c>
      <c r="R24" s="697">
        <f>SUM(R5:R23)</f>
        <v>4553</v>
      </c>
      <c r="S24" s="697">
        <f>SUM(S5:S23)</f>
        <v>345</v>
      </c>
      <c r="T24" s="697">
        <f>SUM(T5:T23)</f>
        <v>4898</v>
      </c>
      <c r="U24" s="504"/>
    </row>
    <row r="25" spans="1:21" s="86" customFormat="1" ht="11.25">
      <c r="C25" s="263"/>
      <c r="H25" s="264"/>
      <c r="R25" s="263"/>
    </row>
    <row r="26" spans="1:21" ht="15.75">
      <c r="R26" s="209"/>
    </row>
    <row r="37" spans="8:8">
      <c r="H37" t="s">
        <v>196</v>
      </c>
    </row>
  </sheetData>
  <mergeCells count="15">
    <mergeCell ref="R3:S3"/>
    <mergeCell ref="P2:S2"/>
    <mergeCell ref="P3:Q3"/>
    <mergeCell ref="E2:F2"/>
    <mergeCell ref="G3:H3"/>
    <mergeCell ref="J3:K3"/>
    <mergeCell ref="M3:N3"/>
    <mergeCell ref="E3:F3"/>
    <mergeCell ref="O3:O4"/>
    <mergeCell ref="B3:C3"/>
    <mergeCell ref="A1:O1"/>
    <mergeCell ref="G2:I2"/>
    <mergeCell ref="B2:D2"/>
    <mergeCell ref="J2:L2"/>
    <mergeCell ref="M2:O2"/>
  </mergeCells>
  <phoneticPr fontId="24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AF68"/>
  <sheetViews>
    <sheetView zoomScale="80" zoomScaleNormal="80" zoomScaleSheetLayoutView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R18" sqref="R18"/>
    </sheetView>
  </sheetViews>
  <sheetFormatPr defaultColWidth="8.88671875" defaultRowHeight="15"/>
  <cols>
    <col min="1" max="1" width="20.44140625" style="35" customWidth="1"/>
    <col min="2" max="2" width="7.6640625" style="35" customWidth="1"/>
    <col min="3" max="3" width="7.109375" style="35" customWidth="1"/>
    <col min="4" max="4" width="7.21875" style="35" customWidth="1"/>
    <col min="5" max="5" width="5.77734375" style="35" customWidth="1"/>
    <col min="6" max="6" width="5" style="35" customWidth="1"/>
    <col min="7" max="7" width="7" style="35" customWidth="1"/>
    <col min="8" max="8" width="6.33203125" style="35" customWidth="1"/>
    <col min="9" max="9" width="6.6640625" style="35" customWidth="1"/>
    <col min="10" max="11" width="6.21875" style="35" customWidth="1"/>
    <col min="12" max="12" width="5.88671875" style="35" customWidth="1"/>
    <col min="13" max="13" width="5.6640625" style="35" customWidth="1"/>
    <col min="14" max="14" width="5.77734375" style="35" customWidth="1"/>
    <col min="15" max="15" width="5.33203125" style="35" customWidth="1"/>
    <col min="16" max="16" width="5.77734375" style="35" customWidth="1"/>
    <col min="17" max="17" width="5.33203125" style="35" customWidth="1"/>
    <col min="18" max="18" width="5.6640625" style="35" customWidth="1"/>
    <col min="19" max="19" width="5.77734375" style="35" customWidth="1"/>
    <col min="20" max="20" width="5.6640625" style="35" customWidth="1"/>
    <col min="21" max="21" width="5.109375" style="35" customWidth="1"/>
    <col min="22" max="22" width="6.77734375" style="35" customWidth="1"/>
    <col min="23" max="23" width="6.44140625" style="35" customWidth="1"/>
    <col min="24" max="24" width="5.77734375" style="35" customWidth="1"/>
    <col min="25" max="25" width="6.77734375" style="35" customWidth="1"/>
    <col min="26" max="26" width="7.21875" style="35" customWidth="1"/>
    <col min="27" max="27" width="8.6640625" style="35" customWidth="1"/>
    <col min="28" max="28" width="6.88671875" style="35" customWidth="1"/>
    <col min="29" max="29" width="6.77734375" style="35" customWidth="1"/>
    <col min="30" max="16384" width="8.88671875" style="35"/>
  </cols>
  <sheetData>
    <row r="1" spans="1:32" ht="31.5" customHeight="1" thickBot="1">
      <c r="A1" s="914" t="s">
        <v>425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272"/>
      <c r="W1" s="272"/>
      <c r="X1" s="272"/>
      <c r="Y1" s="272"/>
      <c r="Z1" s="272" t="s">
        <v>354</v>
      </c>
      <c r="AA1" s="272"/>
      <c r="AB1" s="272"/>
      <c r="AC1" s="272"/>
      <c r="AD1" s="913"/>
      <c r="AE1" s="913"/>
      <c r="AF1" s="913"/>
    </row>
    <row r="2" spans="1:32" ht="24.95" customHeight="1" thickBot="1">
      <c r="A2" s="928"/>
      <c r="B2" s="933" t="s">
        <v>254</v>
      </c>
      <c r="C2" s="934"/>
      <c r="D2" s="934"/>
      <c r="E2" s="934"/>
      <c r="F2" s="934"/>
      <c r="G2" s="935"/>
      <c r="H2" s="924" t="s">
        <v>437</v>
      </c>
      <c r="I2" s="925"/>
      <c r="J2" s="925"/>
      <c r="K2" s="926"/>
      <c r="L2" s="933" t="s">
        <v>255</v>
      </c>
      <c r="M2" s="934"/>
      <c r="N2" s="934"/>
      <c r="O2" s="934"/>
      <c r="P2" s="934"/>
      <c r="Q2" s="935"/>
      <c r="R2" s="924" t="s">
        <v>437</v>
      </c>
      <c r="S2" s="925"/>
      <c r="T2" s="925"/>
      <c r="U2" s="926"/>
      <c r="V2" s="915" t="s">
        <v>353</v>
      </c>
      <c r="W2" s="927"/>
      <c r="X2" s="927"/>
      <c r="Y2" s="916"/>
      <c r="Z2" s="265" t="s">
        <v>82</v>
      </c>
      <c r="AA2" s="266">
        <v>2018</v>
      </c>
      <c r="AB2" s="265" t="s">
        <v>83</v>
      </c>
      <c r="AC2" s="266">
        <v>2018</v>
      </c>
    </row>
    <row r="3" spans="1:32" ht="31.9" customHeight="1" thickBot="1">
      <c r="A3" s="928"/>
      <c r="B3" s="929" t="s">
        <v>348</v>
      </c>
      <c r="C3" s="917" t="s">
        <v>106</v>
      </c>
      <c r="D3" s="917" t="s">
        <v>107</v>
      </c>
      <c r="E3" s="917" t="s">
        <v>252</v>
      </c>
      <c r="F3" s="920" t="s">
        <v>253</v>
      </c>
      <c r="G3" s="917" t="s">
        <v>343</v>
      </c>
      <c r="H3" s="922" t="s">
        <v>418</v>
      </c>
      <c r="I3" s="922" t="s">
        <v>419</v>
      </c>
      <c r="J3" s="922" t="s">
        <v>252</v>
      </c>
      <c r="K3" s="922" t="s">
        <v>343</v>
      </c>
      <c r="L3" s="931" t="s">
        <v>348</v>
      </c>
      <c r="M3" s="917" t="s">
        <v>106</v>
      </c>
      <c r="N3" s="917" t="s">
        <v>107</v>
      </c>
      <c r="O3" s="917" t="s">
        <v>252</v>
      </c>
      <c r="P3" s="920" t="s">
        <v>253</v>
      </c>
      <c r="Q3" s="917" t="s">
        <v>343</v>
      </c>
      <c r="R3" s="922" t="s">
        <v>418</v>
      </c>
      <c r="S3" s="922" t="s">
        <v>419</v>
      </c>
      <c r="T3" s="922" t="s">
        <v>252</v>
      </c>
      <c r="U3" s="922" t="s">
        <v>343</v>
      </c>
      <c r="V3" s="915" t="s">
        <v>43</v>
      </c>
      <c r="W3" s="916"/>
      <c r="X3" s="915" t="s">
        <v>44</v>
      </c>
      <c r="Y3" s="916"/>
      <c r="Z3" s="265" t="s">
        <v>0</v>
      </c>
      <c r="AA3" s="273" t="s">
        <v>11</v>
      </c>
      <c r="AB3" s="265" t="s">
        <v>0</v>
      </c>
      <c r="AC3" s="276" t="s">
        <v>11</v>
      </c>
    </row>
    <row r="4" spans="1:32" ht="32.450000000000003" customHeight="1" thickBot="1">
      <c r="A4" s="928"/>
      <c r="B4" s="930"/>
      <c r="C4" s="918"/>
      <c r="D4" s="918"/>
      <c r="E4" s="919"/>
      <c r="F4" s="921"/>
      <c r="G4" s="919"/>
      <c r="H4" s="923"/>
      <c r="I4" s="923"/>
      <c r="J4" s="923"/>
      <c r="K4" s="923"/>
      <c r="L4" s="932"/>
      <c r="M4" s="918"/>
      <c r="N4" s="918"/>
      <c r="O4" s="919"/>
      <c r="P4" s="921"/>
      <c r="Q4" s="919"/>
      <c r="R4" s="923"/>
      <c r="S4" s="923"/>
      <c r="T4" s="923"/>
      <c r="U4" s="923"/>
      <c r="V4" s="343" t="s">
        <v>46</v>
      </c>
      <c r="W4" s="344" t="s">
        <v>426</v>
      </c>
      <c r="X4" s="345" t="s">
        <v>46</v>
      </c>
      <c r="Y4" s="344" t="s">
        <v>426</v>
      </c>
      <c r="Z4" s="274" t="s">
        <v>16</v>
      </c>
      <c r="AA4" s="275" t="s">
        <v>47</v>
      </c>
      <c r="AB4" s="274" t="s">
        <v>16</v>
      </c>
      <c r="AC4" s="277" t="s">
        <v>47</v>
      </c>
    </row>
    <row r="5" spans="1:32" ht="23.1" customHeight="1">
      <c r="A5" s="213" t="s">
        <v>297</v>
      </c>
      <c r="B5" s="215">
        <v>3928</v>
      </c>
      <c r="C5" s="217">
        <f>H5+Z5</f>
        <v>3069</v>
      </c>
      <c r="D5" s="370">
        <f>I5+AA5</f>
        <v>3341.7</v>
      </c>
      <c r="E5" s="52">
        <f>SUM(D5/C5)*100</f>
        <v>108.88563049853373</v>
      </c>
      <c r="F5" s="52">
        <f>D5/B5*100</f>
        <v>85.073828920570264</v>
      </c>
      <c r="G5" s="52">
        <f>D5/V5*100</f>
        <v>119.81713875941198</v>
      </c>
      <c r="H5" s="267">
        <v>300</v>
      </c>
      <c r="I5" s="185">
        <v>318.10000000000002</v>
      </c>
      <c r="J5" s="186">
        <f>SUM(I5/H5)*100</f>
        <v>106.03333333333333</v>
      </c>
      <c r="K5" s="185">
        <f>I5/W5*100</f>
        <v>11.251016871219893</v>
      </c>
      <c r="L5" s="211">
        <v>10</v>
      </c>
      <c r="M5" s="612">
        <f>R5+AB5</f>
        <v>8</v>
      </c>
      <c r="N5" s="68">
        <f t="shared" ref="N5:N12" si="0">AC5+S5</f>
        <v>2.2000000000000002</v>
      </c>
      <c r="O5" s="52">
        <f t="shared" ref="O5:O7" si="1">SUM(N5/M5)*100</f>
        <v>27.500000000000004</v>
      </c>
      <c r="P5" s="52">
        <f>N5/L5*100</f>
        <v>22.000000000000004</v>
      </c>
      <c r="Q5" s="52">
        <f t="shared" ref="Q5:Q7" si="2">N5/X5*100</f>
        <v>2.8205128205128207</v>
      </c>
      <c r="R5" s="267">
        <v>1</v>
      </c>
      <c r="S5" s="219"/>
      <c r="T5" s="185"/>
      <c r="U5" s="338"/>
      <c r="V5" s="478">
        <v>2789</v>
      </c>
      <c r="W5" s="478">
        <v>2827.2999999999997</v>
      </c>
      <c r="X5" s="339">
        <v>78</v>
      </c>
      <c r="Y5" s="339">
        <v>1.8</v>
      </c>
      <c r="Z5" s="474">
        <v>2769</v>
      </c>
      <c r="AA5" s="475">
        <v>3023.6</v>
      </c>
      <c r="AB5" s="474">
        <v>7</v>
      </c>
      <c r="AC5" s="475">
        <v>2.2000000000000002</v>
      </c>
    </row>
    <row r="6" spans="1:32" ht="23.1" customHeight="1">
      <c r="A6" s="170" t="s">
        <v>250</v>
      </c>
      <c r="B6" s="215">
        <v>1100</v>
      </c>
      <c r="C6" s="217">
        <f t="shared" ref="C6:C15" si="3">H6+Z6</f>
        <v>783</v>
      </c>
      <c r="D6" s="370">
        <f t="shared" ref="D6:D22" si="4">I6+AA6</f>
        <v>755.5</v>
      </c>
      <c r="E6" s="52">
        <f>SUM(D6/C6)*100</f>
        <v>96.487867177522347</v>
      </c>
      <c r="F6" s="52">
        <f t="shared" ref="F6:F15" si="5">D6/B6*100</f>
        <v>68.681818181818173</v>
      </c>
      <c r="G6" s="52">
        <f t="shared" ref="G6:G23" si="6">D6/V6*100</f>
        <v>170.54176072234765</v>
      </c>
      <c r="H6" s="267">
        <v>100</v>
      </c>
      <c r="I6" s="185"/>
      <c r="J6" s="185">
        <f>SUM(I6/H6)*100</f>
        <v>0</v>
      </c>
      <c r="K6" s="185">
        <f t="shared" ref="K6:K23" si="7">I6/W6*100</f>
        <v>0</v>
      </c>
      <c r="L6" s="211">
        <v>5</v>
      </c>
      <c r="M6" s="612">
        <v>3</v>
      </c>
      <c r="N6" s="51">
        <f t="shared" si="0"/>
        <v>0</v>
      </c>
      <c r="O6" s="52">
        <f t="shared" si="1"/>
        <v>0</v>
      </c>
      <c r="P6" s="52">
        <f t="shared" ref="P6:P16" si="8">N6/L6*100</f>
        <v>0</v>
      </c>
      <c r="Q6" s="52">
        <f t="shared" si="2"/>
        <v>0</v>
      </c>
      <c r="R6" s="267">
        <v>0</v>
      </c>
      <c r="S6" s="219"/>
      <c r="T6" s="185"/>
      <c r="U6" s="338"/>
      <c r="V6" s="478">
        <v>443</v>
      </c>
      <c r="W6" s="478">
        <v>622.69999999999993</v>
      </c>
      <c r="X6" s="339">
        <v>11</v>
      </c>
      <c r="Y6" s="339">
        <v>0.8</v>
      </c>
      <c r="Z6" s="474">
        <v>683</v>
      </c>
      <c r="AA6" s="475">
        <v>755.5</v>
      </c>
      <c r="AB6" s="474">
        <v>3</v>
      </c>
      <c r="AC6" s="477">
        <v>0</v>
      </c>
    </row>
    <row r="7" spans="1:32" ht="23.1" customHeight="1">
      <c r="A7" s="170" t="s">
        <v>190</v>
      </c>
      <c r="B7" s="215">
        <v>629</v>
      </c>
      <c r="C7" s="217">
        <f t="shared" si="3"/>
        <v>474</v>
      </c>
      <c r="D7" s="370">
        <f t="shared" si="4"/>
        <v>535.6</v>
      </c>
      <c r="E7" s="52">
        <f t="shared" ref="E7:E11" si="9">SUM(D7/C7)*100</f>
        <v>112.99578059071732</v>
      </c>
      <c r="F7" s="52">
        <f t="shared" si="5"/>
        <v>85.151033386327512</v>
      </c>
      <c r="G7" s="52">
        <f t="shared" si="6"/>
        <v>157.06744868035193</v>
      </c>
      <c r="H7" s="267">
        <v>55</v>
      </c>
      <c r="I7" s="185">
        <v>52.1</v>
      </c>
      <c r="J7" s="186">
        <f t="shared" ref="J7:J11" si="10">SUM(I7/H7)*100</f>
        <v>94.72727272727272</v>
      </c>
      <c r="K7" s="185">
        <f t="shared" si="7"/>
        <v>12.782139352306181</v>
      </c>
      <c r="L7" s="211">
        <v>5</v>
      </c>
      <c r="M7" s="612">
        <f t="shared" ref="M7:M11" si="11">R7+AB7</f>
        <v>3</v>
      </c>
      <c r="N7" s="51">
        <f t="shared" si="0"/>
        <v>6.5</v>
      </c>
      <c r="O7" s="52">
        <f t="shared" si="1"/>
        <v>216.66666666666666</v>
      </c>
      <c r="P7" s="52">
        <f t="shared" si="8"/>
        <v>130</v>
      </c>
      <c r="Q7" s="52">
        <f t="shared" si="2"/>
        <v>27.083333333333332</v>
      </c>
      <c r="R7" s="267"/>
      <c r="S7" s="219"/>
      <c r="T7" s="185"/>
      <c r="U7" s="338"/>
      <c r="V7" s="478">
        <v>341</v>
      </c>
      <c r="W7" s="478">
        <v>407.6</v>
      </c>
      <c r="X7" s="339">
        <v>24</v>
      </c>
      <c r="Y7" s="339">
        <v>5</v>
      </c>
      <c r="Z7" s="474">
        <v>419</v>
      </c>
      <c r="AA7" s="475">
        <v>483.5</v>
      </c>
      <c r="AB7" s="474">
        <v>3</v>
      </c>
      <c r="AC7" s="477">
        <v>6.5</v>
      </c>
    </row>
    <row r="8" spans="1:32" ht="23.1" customHeight="1">
      <c r="A8" s="170" t="s">
        <v>113</v>
      </c>
      <c r="B8" s="215">
        <v>3335</v>
      </c>
      <c r="C8" s="217">
        <f t="shared" si="3"/>
        <v>2613</v>
      </c>
      <c r="D8" s="370">
        <f t="shared" si="4"/>
        <v>2700</v>
      </c>
      <c r="E8" s="52">
        <f t="shared" si="9"/>
        <v>103.32950631458093</v>
      </c>
      <c r="F8" s="52">
        <f t="shared" si="5"/>
        <v>80.95952023988005</v>
      </c>
      <c r="G8" s="52">
        <f t="shared" si="6"/>
        <v>116.02922217447357</v>
      </c>
      <c r="H8" s="267">
        <v>250</v>
      </c>
      <c r="I8" s="185">
        <v>250.5</v>
      </c>
      <c r="J8" s="185">
        <f t="shared" si="10"/>
        <v>100.2</v>
      </c>
      <c r="K8" s="185">
        <f t="shared" si="7"/>
        <v>10.34867388250847</v>
      </c>
      <c r="L8" s="211">
        <v>45</v>
      </c>
      <c r="M8" s="612">
        <f t="shared" si="11"/>
        <v>38</v>
      </c>
      <c r="N8" s="51">
        <f t="shared" si="0"/>
        <v>29.7</v>
      </c>
      <c r="O8" s="52">
        <f t="shared" ref="O8:O11" si="12">SUM(N8/M8)*100</f>
        <v>78.15789473684211</v>
      </c>
      <c r="P8" s="52">
        <f t="shared" si="8"/>
        <v>66</v>
      </c>
      <c r="Q8" s="52">
        <f t="shared" ref="Q8:Q16" si="13">N8/X8*100</f>
        <v>38.076923076923073</v>
      </c>
      <c r="R8" s="267">
        <v>5</v>
      </c>
      <c r="S8" s="219">
        <v>0.7</v>
      </c>
      <c r="T8" s="185">
        <f t="shared" ref="T8:T10" si="14">SUM(S8/R8)*100</f>
        <v>13.999999999999998</v>
      </c>
      <c r="U8" s="338">
        <f>S8/Y8*100</f>
        <v>4.9295774647887312</v>
      </c>
      <c r="V8" s="478">
        <v>2327</v>
      </c>
      <c r="W8" s="478">
        <v>2420.6</v>
      </c>
      <c r="X8" s="339">
        <v>78</v>
      </c>
      <c r="Y8" s="339">
        <v>14.200000000000001</v>
      </c>
      <c r="Z8" s="474">
        <v>2363</v>
      </c>
      <c r="AA8" s="475">
        <v>2449.5</v>
      </c>
      <c r="AB8" s="474">
        <v>33</v>
      </c>
      <c r="AC8" s="477">
        <v>29</v>
      </c>
    </row>
    <row r="9" spans="1:32" ht="23.1" customHeight="1">
      <c r="A9" s="170" t="s">
        <v>74</v>
      </c>
      <c r="B9" s="215">
        <v>353</v>
      </c>
      <c r="C9" s="217">
        <f t="shared" si="3"/>
        <v>286</v>
      </c>
      <c r="D9" s="370">
        <f t="shared" si="4"/>
        <v>283.09999999999997</v>
      </c>
      <c r="E9" s="52">
        <f t="shared" si="9"/>
        <v>98.986013986013972</v>
      </c>
      <c r="F9" s="52">
        <f t="shared" si="5"/>
        <v>80.198300283286102</v>
      </c>
      <c r="G9" s="52">
        <f t="shared" si="6"/>
        <v>91.028938906752401</v>
      </c>
      <c r="H9" s="267">
        <v>25</v>
      </c>
      <c r="I9" s="185">
        <v>34.299999999999997</v>
      </c>
      <c r="J9" s="186">
        <f t="shared" si="10"/>
        <v>137.19999999999999</v>
      </c>
      <c r="K9" s="185">
        <f t="shared" si="7"/>
        <v>9.7139620504106468</v>
      </c>
      <c r="L9" s="211">
        <v>2</v>
      </c>
      <c r="M9" s="174">
        <f t="shared" si="11"/>
        <v>2</v>
      </c>
      <c r="N9" s="51">
        <f t="shared" si="0"/>
        <v>0.4</v>
      </c>
      <c r="O9" s="52">
        <f t="shared" si="12"/>
        <v>20</v>
      </c>
      <c r="P9" s="52">
        <f t="shared" si="8"/>
        <v>20</v>
      </c>
      <c r="Q9" s="52">
        <f t="shared" si="13"/>
        <v>4.4444444444444446</v>
      </c>
      <c r="R9" s="267"/>
      <c r="S9" s="219"/>
      <c r="T9" s="185"/>
      <c r="U9" s="338"/>
      <c r="V9" s="478">
        <v>311</v>
      </c>
      <c r="W9" s="478">
        <v>353.1</v>
      </c>
      <c r="X9" s="339">
        <v>9</v>
      </c>
      <c r="Y9" s="339">
        <v>0.8</v>
      </c>
      <c r="Z9" s="474">
        <v>261</v>
      </c>
      <c r="AA9" s="475">
        <v>248.79999999999998</v>
      </c>
      <c r="AB9" s="474">
        <v>2</v>
      </c>
      <c r="AC9" s="477">
        <v>0.4</v>
      </c>
    </row>
    <row r="10" spans="1:32" ht="23.1" customHeight="1">
      <c r="A10" s="170" t="s">
        <v>75</v>
      </c>
      <c r="B10" s="215">
        <v>8511</v>
      </c>
      <c r="C10" s="217">
        <f t="shared" si="3"/>
        <v>6421</v>
      </c>
      <c r="D10" s="370">
        <f t="shared" si="4"/>
        <v>6435.5</v>
      </c>
      <c r="E10" s="52">
        <f t="shared" si="9"/>
        <v>100.22582152312725</v>
      </c>
      <c r="F10" s="52">
        <f t="shared" si="5"/>
        <v>75.613911408765119</v>
      </c>
      <c r="G10" s="52">
        <f t="shared" si="6"/>
        <v>101.37838689350977</v>
      </c>
      <c r="H10" s="267">
        <v>650</v>
      </c>
      <c r="I10" s="185">
        <v>664.4</v>
      </c>
      <c r="J10" s="185">
        <f t="shared" si="10"/>
        <v>102.21538461538462</v>
      </c>
      <c r="K10" s="185">
        <f t="shared" si="7"/>
        <v>10.435219651635805</v>
      </c>
      <c r="L10" s="211">
        <v>175</v>
      </c>
      <c r="M10" s="174">
        <f t="shared" si="11"/>
        <v>157</v>
      </c>
      <c r="N10" s="51">
        <f t="shared" si="0"/>
        <v>166.8</v>
      </c>
      <c r="O10" s="52">
        <f t="shared" si="12"/>
        <v>106.2420382165605</v>
      </c>
      <c r="P10" s="52">
        <f t="shared" si="8"/>
        <v>95.314285714285717</v>
      </c>
      <c r="Q10" s="52">
        <f t="shared" si="13"/>
        <v>94.77272727272728</v>
      </c>
      <c r="R10" s="267">
        <v>15</v>
      </c>
      <c r="S10" s="219">
        <v>10.3</v>
      </c>
      <c r="T10" s="185">
        <f t="shared" si="14"/>
        <v>68.666666666666671</v>
      </c>
      <c r="U10" s="338">
        <f>S10/Y10*100</f>
        <v>8.5690515806988365</v>
      </c>
      <c r="V10" s="478">
        <v>6348</v>
      </c>
      <c r="W10" s="478">
        <v>6366.9</v>
      </c>
      <c r="X10" s="339">
        <v>176</v>
      </c>
      <c r="Y10" s="339">
        <v>120.2</v>
      </c>
      <c r="Z10" s="474">
        <v>5771</v>
      </c>
      <c r="AA10" s="475">
        <v>5771.1</v>
      </c>
      <c r="AB10" s="474">
        <v>142</v>
      </c>
      <c r="AC10" s="477">
        <v>156.5</v>
      </c>
    </row>
    <row r="11" spans="1:32" ht="23.1" customHeight="1">
      <c r="A11" s="170" t="s">
        <v>302</v>
      </c>
      <c r="B11" s="215">
        <v>3947</v>
      </c>
      <c r="C11" s="217">
        <f t="shared" si="3"/>
        <v>2979</v>
      </c>
      <c r="D11" s="370">
        <f t="shared" si="4"/>
        <v>2599.1000000000004</v>
      </c>
      <c r="E11" s="52">
        <f t="shared" si="9"/>
        <v>87.247398455857677</v>
      </c>
      <c r="F11" s="52">
        <f t="shared" si="5"/>
        <v>65.850012667849015</v>
      </c>
      <c r="G11" s="52">
        <f t="shared" si="6"/>
        <v>89.254807692307708</v>
      </c>
      <c r="H11" s="444">
        <v>310</v>
      </c>
      <c r="I11" s="185">
        <v>235.1</v>
      </c>
      <c r="J11" s="185">
        <f t="shared" si="10"/>
        <v>75.838709677419359</v>
      </c>
      <c r="K11" s="185">
        <f t="shared" si="7"/>
        <v>7.8689292767011416</v>
      </c>
      <c r="L11" s="211">
        <v>27</v>
      </c>
      <c r="M11" s="174">
        <f t="shared" si="11"/>
        <v>25</v>
      </c>
      <c r="N11" s="68">
        <f t="shared" si="0"/>
        <v>0</v>
      </c>
      <c r="O11" s="52">
        <f t="shared" si="12"/>
        <v>0</v>
      </c>
      <c r="P11" s="52">
        <f t="shared" si="8"/>
        <v>0</v>
      </c>
      <c r="Q11" s="52"/>
      <c r="R11" s="267">
        <v>1</v>
      </c>
      <c r="S11" s="219"/>
      <c r="T11" s="185"/>
      <c r="U11" s="338"/>
      <c r="V11" s="478">
        <v>2912</v>
      </c>
      <c r="W11" s="478">
        <v>2987.7</v>
      </c>
      <c r="X11" s="339">
        <v>64</v>
      </c>
      <c r="Y11" s="339">
        <v>0</v>
      </c>
      <c r="Z11" s="476">
        <v>2669</v>
      </c>
      <c r="AA11" s="475">
        <v>2364.0000000000005</v>
      </c>
      <c r="AB11" s="474">
        <v>24</v>
      </c>
      <c r="AC11" s="475">
        <v>0</v>
      </c>
    </row>
    <row r="12" spans="1:32" ht="23.1" customHeight="1">
      <c r="A12" s="214" t="s">
        <v>352</v>
      </c>
      <c r="B12" s="215">
        <v>7048</v>
      </c>
      <c r="C12" s="217">
        <f t="shared" si="3"/>
        <v>5276</v>
      </c>
      <c r="D12" s="370">
        <f t="shared" ref="D12" si="15">I12+AA12</f>
        <v>5908.3</v>
      </c>
      <c r="E12" s="52">
        <f>SUM(D12/C12)*100</f>
        <v>111.9844579226687</v>
      </c>
      <c r="F12" s="52">
        <f t="shared" si="5"/>
        <v>83.829455164585696</v>
      </c>
      <c r="G12" s="52">
        <f t="shared" si="6"/>
        <v>181.12507664009811</v>
      </c>
      <c r="H12" s="444">
        <v>630</v>
      </c>
      <c r="I12" s="185">
        <v>578.5</v>
      </c>
      <c r="J12" s="185">
        <f>SUM(I12/H12)*100</f>
        <v>91.825396825396822</v>
      </c>
      <c r="K12" s="185">
        <f t="shared" ref="K12" si="16">I12/W12*100</f>
        <v>12.833595847106064</v>
      </c>
      <c r="L12" s="211">
        <v>205</v>
      </c>
      <c r="M12" s="174">
        <f>R12+AB12</f>
        <v>196</v>
      </c>
      <c r="N12" s="51">
        <f t="shared" si="0"/>
        <v>293.09999999999997</v>
      </c>
      <c r="O12" s="52">
        <f>SUM(N12/M12)*100</f>
        <v>149.5408163265306</v>
      </c>
      <c r="P12" s="52">
        <f t="shared" si="8"/>
        <v>142.97560975609755</v>
      </c>
      <c r="Q12" s="52">
        <f t="shared" si="13"/>
        <v>199.38775510204079</v>
      </c>
      <c r="R12" s="267">
        <v>17</v>
      </c>
      <c r="S12" s="219">
        <v>17.399999999999999</v>
      </c>
      <c r="T12" s="185">
        <f>SUM(S12/R12)*100</f>
        <v>102.35294117647058</v>
      </c>
      <c r="U12" s="338">
        <f>S12/Y12*100</f>
        <v>13.776722090261281</v>
      </c>
      <c r="V12" s="478">
        <v>3262</v>
      </c>
      <c r="W12" s="478">
        <v>4507.7</v>
      </c>
      <c r="X12" s="342">
        <v>147</v>
      </c>
      <c r="Y12" s="342">
        <v>126.3</v>
      </c>
      <c r="Z12" s="476">
        <v>4646</v>
      </c>
      <c r="AA12" s="475">
        <v>5329.8</v>
      </c>
      <c r="AB12" s="474">
        <v>179</v>
      </c>
      <c r="AC12" s="477">
        <v>275.7</v>
      </c>
    </row>
    <row r="13" spans="1:32" ht="23.1" customHeight="1">
      <c r="A13" s="170" t="s">
        <v>151</v>
      </c>
      <c r="B13" s="215"/>
      <c r="C13" s="217">
        <f t="shared" si="3"/>
        <v>0</v>
      </c>
      <c r="D13" s="370"/>
      <c r="E13" s="52"/>
      <c r="F13" s="52"/>
      <c r="G13" s="52"/>
      <c r="H13" s="444"/>
      <c r="I13" s="185"/>
      <c r="J13" s="185"/>
      <c r="K13" s="185"/>
      <c r="L13" s="212"/>
      <c r="M13" s="174"/>
      <c r="N13" s="51"/>
      <c r="O13" s="52"/>
      <c r="P13" s="52"/>
      <c r="Q13" s="52"/>
      <c r="R13" s="267"/>
      <c r="S13" s="219"/>
      <c r="T13" s="185"/>
      <c r="U13" s="338"/>
      <c r="V13" s="339"/>
      <c r="W13" s="339"/>
      <c r="X13" s="339">
        <v>0</v>
      </c>
      <c r="Y13" s="339">
        <v>0</v>
      </c>
      <c r="Z13" s="476">
        <v>0</v>
      </c>
      <c r="AA13" s="475"/>
      <c r="AB13" s="474"/>
      <c r="AC13" s="477"/>
    </row>
    <row r="14" spans="1:32" ht="23.1" customHeight="1">
      <c r="A14" s="170" t="s">
        <v>118</v>
      </c>
      <c r="B14" s="215">
        <v>2505</v>
      </c>
      <c r="C14" s="217">
        <f t="shared" si="3"/>
        <v>1900</v>
      </c>
      <c r="D14" s="370">
        <f t="shared" si="4"/>
        <v>1781.5</v>
      </c>
      <c r="E14" s="52">
        <f>SUM(D14/C14)*100</f>
        <v>93.763157894736835</v>
      </c>
      <c r="F14" s="52">
        <f t="shared" si="5"/>
        <v>71.117764471057882</v>
      </c>
      <c r="G14" s="52">
        <f t="shared" si="6"/>
        <v>101.27913587265492</v>
      </c>
      <c r="H14" s="444">
        <v>200</v>
      </c>
      <c r="I14" s="185">
        <v>195.5</v>
      </c>
      <c r="J14" s="186">
        <f>SUM(I14/H14)*100</f>
        <v>97.75</v>
      </c>
      <c r="K14" s="185">
        <f t="shared" si="7"/>
        <v>10.473588342440801</v>
      </c>
      <c r="L14" s="211">
        <v>5</v>
      </c>
      <c r="M14" s="174">
        <f>R14+AB14</f>
        <v>6</v>
      </c>
      <c r="N14" s="51">
        <f t="shared" ref="N14:N16" si="17">AC14+S14</f>
        <v>1.2</v>
      </c>
      <c r="O14" s="52">
        <f>SUM(N14/M14)*100</f>
        <v>20</v>
      </c>
      <c r="P14" s="52">
        <f t="shared" si="8"/>
        <v>24</v>
      </c>
      <c r="Q14" s="52">
        <f t="shared" si="13"/>
        <v>3.4285714285714288</v>
      </c>
      <c r="R14" s="267">
        <v>1</v>
      </c>
      <c r="S14" s="219"/>
      <c r="T14" s="185"/>
      <c r="U14" s="338"/>
      <c r="V14" s="478">
        <v>1759</v>
      </c>
      <c r="W14" s="478">
        <v>1866.6000000000001</v>
      </c>
      <c r="X14" s="339">
        <v>35</v>
      </c>
      <c r="Y14" s="339">
        <v>1</v>
      </c>
      <c r="Z14" s="476">
        <v>1700</v>
      </c>
      <c r="AA14" s="475">
        <v>1586</v>
      </c>
      <c r="AB14" s="474">
        <v>5</v>
      </c>
      <c r="AC14" s="477">
        <v>1.2</v>
      </c>
    </row>
    <row r="15" spans="1:32" ht="23.1" customHeight="1">
      <c r="A15" s="170" t="s">
        <v>76</v>
      </c>
      <c r="B15" s="215">
        <v>2094</v>
      </c>
      <c r="C15" s="217">
        <f t="shared" si="3"/>
        <v>1638</v>
      </c>
      <c r="D15" s="370">
        <f t="shared" si="4"/>
        <v>1753.1000000000001</v>
      </c>
      <c r="E15" s="52">
        <f>SUM(D15/C15)*100</f>
        <v>107.02686202686202</v>
      </c>
      <c r="F15" s="52">
        <f t="shared" si="5"/>
        <v>83.720152817574018</v>
      </c>
      <c r="G15" s="52">
        <f t="shared" si="6"/>
        <v>117.10754843019373</v>
      </c>
      <c r="H15" s="444">
        <v>160</v>
      </c>
      <c r="I15" s="185">
        <v>156.69999999999999</v>
      </c>
      <c r="J15" s="185">
        <f>SUM(I15/H15)*100</f>
        <v>97.937499999999986</v>
      </c>
      <c r="K15" s="185">
        <f t="shared" si="7"/>
        <v>10.105113819565355</v>
      </c>
      <c r="L15" s="211">
        <v>4</v>
      </c>
      <c r="M15" s="174">
        <f>R15+AB15</f>
        <v>2</v>
      </c>
      <c r="N15" s="51">
        <f t="shared" si="17"/>
        <v>1.4</v>
      </c>
      <c r="O15" s="52">
        <f>SUM(N15/M15)*100</f>
        <v>70</v>
      </c>
      <c r="P15" s="52">
        <f t="shared" si="8"/>
        <v>35</v>
      </c>
      <c r="Q15" s="52">
        <f t="shared" si="13"/>
        <v>2.6923076923076921</v>
      </c>
      <c r="R15" s="267">
        <v>1</v>
      </c>
      <c r="S15" s="219"/>
      <c r="T15" s="185"/>
      <c r="U15" s="338"/>
      <c r="V15" s="478">
        <v>1497</v>
      </c>
      <c r="W15" s="478">
        <v>1550.7</v>
      </c>
      <c r="X15" s="339">
        <v>52</v>
      </c>
      <c r="Y15" s="339">
        <v>0.9</v>
      </c>
      <c r="Z15" s="476">
        <v>1478</v>
      </c>
      <c r="AA15" s="475">
        <v>1596.4</v>
      </c>
      <c r="AB15" s="474">
        <v>1</v>
      </c>
      <c r="AC15" s="477">
        <v>1.4</v>
      </c>
    </row>
    <row r="16" spans="1:32" ht="23.1" customHeight="1">
      <c r="A16" s="170" t="s">
        <v>189</v>
      </c>
      <c r="B16" s="215"/>
      <c r="C16" s="217"/>
      <c r="D16" s="370"/>
      <c r="E16" s="52"/>
      <c r="F16" s="52"/>
      <c r="G16" s="52"/>
      <c r="H16" s="444"/>
      <c r="I16" s="185"/>
      <c r="J16" s="185"/>
      <c r="K16" s="185"/>
      <c r="L16" s="211">
        <v>67</v>
      </c>
      <c r="M16" s="174">
        <f>R16+AB16</f>
        <v>52</v>
      </c>
      <c r="N16" s="51">
        <f t="shared" si="17"/>
        <v>30.8</v>
      </c>
      <c r="O16" s="52">
        <f>SUM(N16/M16)*100</f>
        <v>59.230769230769234</v>
      </c>
      <c r="P16" s="52">
        <f t="shared" si="8"/>
        <v>45.970149253731343</v>
      </c>
      <c r="Q16" s="52">
        <f t="shared" si="13"/>
        <v>44.637681159420289</v>
      </c>
      <c r="R16" s="267">
        <v>5</v>
      </c>
      <c r="S16" s="219"/>
      <c r="T16" s="185">
        <f>SUM(S16/R16)*100</f>
        <v>0</v>
      </c>
      <c r="U16" s="338">
        <f>S16/Y16*100</f>
        <v>0</v>
      </c>
      <c r="V16" s="339"/>
      <c r="W16" s="339"/>
      <c r="X16" s="339">
        <v>69</v>
      </c>
      <c r="Y16" s="339">
        <v>67.8</v>
      </c>
      <c r="Z16" s="476"/>
      <c r="AA16" s="475"/>
      <c r="AB16" s="474">
        <v>47</v>
      </c>
      <c r="AC16" s="477">
        <v>30.8</v>
      </c>
    </row>
    <row r="17" spans="1:29" ht="23.1" customHeight="1">
      <c r="A17" s="170" t="s">
        <v>187</v>
      </c>
      <c r="B17" s="215"/>
      <c r="C17" s="217"/>
      <c r="D17" s="370"/>
      <c r="E17" s="52"/>
      <c r="F17" s="52"/>
      <c r="G17" s="52"/>
      <c r="H17" s="444"/>
      <c r="I17" s="185"/>
      <c r="J17" s="185"/>
      <c r="K17" s="185"/>
      <c r="L17" s="211"/>
      <c r="M17" s="174"/>
      <c r="N17" s="51"/>
      <c r="O17" s="52"/>
      <c r="P17" s="52"/>
      <c r="Q17" s="52"/>
      <c r="R17" s="267"/>
      <c r="S17" s="219"/>
      <c r="T17" s="185"/>
      <c r="U17" s="338"/>
      <c r="V17" s="339"/>
      <c r="W17" s="339"/>
      <c r="X17" s="339"/>
      <c r="Y17" s="339"/>
      <c r="Z17" s="476"/>
      <c r="AA17" s="475"/>
      <c r="AB17" s="691"/>
      <c r="AC17" s="692"/>
    </row>
    <row r="18" spans="1:29" ht="23.1" customHeight="1">
      <c r="A18" s="170" t="s">
        <v>186</v>
      </c>
      <c r="B18" s="215"/>
      <c r="C18" s="217"/>
      <c r="D18" s="370"/>
      <c r="E18" s="52"/>
      <c r="F18" s="52"/>
      <c r="G18" s="52"/>
      <c r="H18" s="444"/>
      <c r="I18" s="185"/>
      <c r="J18" s="185"/>
      <c r="K18" s="185"/>
      <c r="L18" s="211"/>
      <c r="M18" s="174"/>
      <c r="N18" s="51"/>
      <c r="O18" s="52"/>
      <c r="P18" s="52"/>
      <c r="Q18" s="52"/>
      <c r="R18" s="267"/>
      <c r="S18" s="219"/>
      <c r="T18" s="185"/>
      <c r="U18" s="338"/>
      <c r="V18" s="339"/>
      <c r="W18" s="339"/>
      <c r="X18" s="339"/>
      <c r="Y18" s="339"/>
      <c r="Z18" s="476"/>
      <c r="AA18" s="475"/>
      <c r="AB18" s="691"/>
      <c r="AC18" s="692"/>
    </row>
    <row r="19" spans="1:29" ht="23.1" customHeight="1">
      <c r="A19" s="169" t="s">
        <v>184</v>
      </c>
      <c r="B19" s="216"/>
      <c r="C19" s="217"/>
      <c r="D19" s="370"/>
      <c r="E19" s="52"/>
      <c r="F19" s="52"/>
      <c r="G19" s="52"/>
      <c r="H19" s="444"/>
      <c r="I19" s="185"/>
      <c r="J19" s="185"/>
      <c r="K19" s="185"/>
      <c r="L19" s="211"/>
      <c r="M19" s="174"/>
      <c r="N19" s="51"/>
      <c r="O19" s="52"/>
      <c r="P19" s="52"/>
      <c r="Q19" s="52"/>
      <c r="R19" s="267"/>
      <c r="S19" s="219"/>
      <c r="T19" s="185"/>
      <c r="U19" s="338"/>
      <c r="V19" s="339"/>
      <c r="W19" s="339"/>
      <c r="X19" s="339"/>
      <c r="Y19" s="339"/>
      <c r="Z19" s="476"/>
      <c r="AA19" s="475"/>
      <c r="AB19" s="691"/>
      <c r="AC19" s="692"/>
    </row>
    <row r="20" spans="1:29" ht="23.1" customHeight="1">
      <c r="A20" s="169" t="s">
        <v>185</v>
      </c>
      <c r="B20" s="216"/>
      <c r="C20" s="217"/>
      <c r="D20" s="370"/>
      <c r="E20" s="52"/>
      <c r="F20" s="52"/>
      <c r="G20" s="52"/>
      <c r="H20" s="444"/>
      <c r="I20" s="185"/>
      <c r="J20" s="185"/>
      <c r="K20" s="185"/>
      <c r="L20" s="211"/>
      <c r="M20" s="174"/>
      <c r="N20" s="51"/>
      <c r="O20" s="52"/>
      <c r="P20" s="52"/>
      <c r="Q20" s="52"/>
      <c r="R20" s="267"/>
      <c r="S20" s="219"/>
      <c r="T20" s="185"/>
      <c r="U20" s="338"/>
      <c r="V20" s="339"/>
      <c r="W20" s="339"/>
      <c r="X20" s="339"/>
      <c r="Y20" s="339"/>
      <c r="Z20" s="476"/>
      <c r="AA20" s="475"/>
      <c r="AB20" s="691"/>
      <c r="AC20" s="692"/>
    </row>
    <row r="21" spans="1:29" ht="23.1" customHeight="1">
      <c r="A21" s="214" t="s">
        <v>188</v>
      </c>
      <c r="B21" s="215"/>
      <c r="C21" s="217"/>
      <c r="D21" s="370"/>
      <c r="E21" s="52"/>
      <c r="F21" s="52"/>
      <c r="G21" s="52"/>
      <c r="H21" s="444"/>
      <c r="I21" s="185"/>
      <c r="J21" s="185"/>
      <c r="K21" s="185"/>
      <c r="L21" s="211"/>
      <c r="M21" s="174"/>
      <c r="N21" s="51"/>
      <c r="O21" s="52"/>
      <c r="P21" s="52"/>
      <c r="Q21" s="52"/>
      <c r="R21" s="267"/>
      <c r="S21" s="219"/>
      <c r="T21" s="185"/>
      <c r="U21" s="338"/>
      <c r="V21" s="555">
        <v>0</v>
      </c>
      <c r="W21" s="555">
        <v>14.5</v>
      </c>
      <c r="X21" s="340"/>
      <c r="Y21" s="340"/>
      <c r="Z21" s="476"/>
      <c r="AA21" s="475"/>
      <c r="AB21" s="691"/>
      <c r="AC21" s="693"/>
    </row>
    <row r="22" spans="1:29" ht="23.1" customHeight="1" thickBot="1">
      <c r="A22" s="371" t="s">
        <v>323</v>
      </c>
      <c r="B22" s="215"/>
      <c r="C22" s="217"/>
      <c r="D22" s="370">
        <f t="shared" si="4"/>
        <v>2</v>
      </c>
      <c r="E22" s="53"/>
      <c r="F22" s="52"/>
      <c r="G22" s="52"/>
      <c r="H22" s="444"/>
      <c r="I22" s="185"/>
      <c r="J22" s="185"/>
      <c r="K22" s="185"/>
      <c r="L22" s="211"/>
      <c r="M22" s="174"/>
      <c r="N22" s="51"/>
      <c r="O22" s="52"/>
      <c r="P22" s="52"/>
      <c r="Q22" s="52"/>
      <c r="R22" s="267"/>
      <c r="S22" s="219"/>
      <c r="T22" s="185"/>
      <c r="U22" s="338"/>
      <c r="V22" s="341"/>
      <c r="W22" s="547">
        <v>0.8</v>
      </c>
      <c r="X22" s="342"/>
      <c r="Y22" s="342"/>
      <c r="Z22" s="476"/>
      <c r="AA22" s="475">
        <v>2</v>
      </c>
      <c r="AB22" s="691"/>
      <c r="AC22" s="693"/>
    </row>
    <row r="23" spans="1:29" s="545" customFormat="1" ht="23.1" customHeight="1" thickBot="1">
      <c r="A23" s="166" t="s">
        <v>48</v>
      </c>
      <c r="B23" s="683">
        <f>SUM(B5:B21)</f>
        <v>33450</v>
      </c>
      <c r="C23" s="268">
        <f>Z23+H23</f>
        <v>25439</v>
      </c>
      <c r="D23" s="53">
        <f>SUM(D5:D22)</f>
        <v>26095.399999999998</v>
      </c>
      <c r="E23" s="53">
        <f>SUM(D23/C23)*100</f>
        <v>102.58029010574315</v>
      </c>
      <c r="F23" s="53">
        <f>D23/B23*100</f>
        <v>78.013153961136013</v>
      </c>
      <c r="G23" s="53">
        <f t="shared" si="6"/>
        <v>118.67479194142526</v>
      </c>
      <c r="H23" s="186">
        <f>SUM(H5:H21)</f>
        <v>2680</v>
      </c>
      <c r="I23" s="186">
        <f>SUM(I5:I22)</f>
        <v>2485.1999999999998</v>
      </c>
      <c r="J23" s="186">
        <f>SUM(I23/H23)*100</f>
        <v>92.731343283582078</v>
      </c>
      <c r="K23" s="186">
        <f t="shared" si="7"/>
        <v>10.386939840008026</v>
      </c>
      <c r="L23" s="211">
        <f>SUM(L5:L21)</f>
        <v>550</v>
      </c>
      <c r="M23" s="174">
        <f>R23+AB23</f>
        <v>492</v>
      </c>
      <c r="N23" s="268">
        <f>SUM(N5:N21)</f>
        <v>532.09999999999991</v>
      </c>
      <c r="O23" s="53">
        <f>SUM(N23/M23)*100</f>
        <v>108.15040650406502</v>
      </c>
      <c r="P23" s="53">
        <f>N23/L23*100</f>
        <v>96.745454545454521</v>
      </c>
      <c r="Q23" s="53">
        <f>N23/X23*100</f>
        <v>71.615074024226104</v>
      </c>
      <c r="R23" s="269">
        <f>SUM(R5:R22)</f>
        <v>46</v>
      </c>
      <c r="S23" s="269">
        <f>SUM(S5:S22)</f>
        <v>28.4</v>
      </c>
      <c r="T23" s="186">
        <f>SUM(S23/R23)*100</f>
        <v>61.739130434782609</v>
      </c>
      <c r="U23" s="185">
        <f>S23/Y23*100</f>
        <v>8.3825265643447455</v>
      </c>
      <c r="V23" s="813">
        <f t="shared" ref="V23:AC23" si="18">SUM(V5:V22)</f>
        <v>21989</v>
      </c>
      <c r="W23" s="813">
        <f t="shared" si="18"/>
        <v>23926.199999999997</v>
      </c>
      <c r="X23" s="813">
        <f t="shared" si="18"/>
        <v>743</v>
      </c>
      <c r="Y23" s="813">
        <f t="shared" si="18"/>
        <v>338.8</v>
      </c>
      <c r="Z23" s="269">
        <f t="shared" si="18"/>
        <v>22759</v>
      </c>
      <c r="AA23" s="269">
        <f t="shared" si="18"/>
        <v>23610.2</v>
      </c>
      <c r="AB23" s="269">
        <f t="shared" si="18"/>
        <v>446</v>
      </c>
      <c r="AC23" s="269">
        <f t="shared" si="18"/>
        <v>503.69999999999993</v>
      </c>
    </row>
    <row r="24" spans="1:29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36"/>
      <c r="Q24" s="36"/>
      <c r="R24" s="57"/>
      <c r="S24" s="57"/>
      <c r="T24" s="57"/>
      <c r="U24" s="57"/>
      <c r="V24" s="545"/>
      <c r="W24" s="546"/>
      <c r="X24" s="546"/>
      <c r="Y24" s="546"/>
      <c r="Z24" s="546"/>
      <c r="AA24" s="546"/>
      <c r="AB24" s="546"/>
      <c r="AC24" s="546"/>
    </row>
    <row r="25" spans="1:29" ht="16.5">
      <c r="N25" s="278"/>
      <c r="P25" s="37"/>
      <c r="Q25" s="37"/>
    </row>
    <row r="26" spans="1:29" ht="16.5">
      <c r="P26" s="37"/>
      <c r="Q26" s="37"/>
    </row>
    <row r="27" spans="1:29" ht="16.5">
      <c r="P27" s="37"/>
      <c r="Q27" s="37"/>
    </row>
    <row r="28" spans="1:29" ht="16.5">
      <c r="P28" s="37"/>
      <c r="Q28" s="37"/>
    </row>
    <row r="29" spans="1:29" ht="16.5">
      <c r="P29" s="37"/>
      <c r="Q29" s="37"/>
    </row>
    <row r="30" spans="1:29" ht="16.5">
      <c r="P30" s="37"/>
      <c r="Q30" s="37"/>
    </row>
    <row r="31" spans="1:29" ht="16.5">
      <c r="P31" s="37"/>
      <c r="Q31" s="37"/>
    </row>
    <row r="32" spans="1:29" ht="16.5">
      <c r="P32" s="37"/>
      <c r="Q32" s="37"/>
    </row>
    <row r="33" spans="16:17" ht="16.5">
      <c r="P33" s="37"/>
      <c r="Q33" s="37"/>
    </row>
    <row r="34" spans="16:17" ht="16.5">
      <c r="P34" s="37"/>
      <c r="Q34" s="37"/>
    </row>
    <row r="35" spans="16:17" ht="16.5">
      <c r="P35" s="37"/>
      <c r="Q35" s="37"/>
    </row>
    <row r="36" spans="16:17" ht="16.5">
      <c r="P36" s="37"/>
      <c r="Q36" s="37"/>
    </row>
    <row r="37" spans="16:17" ht="16.5">
      <c r="P37" s="37"/>
      <c r="Q37" s="37"/>
    </row>
    <row r="38" spans="16:17" ht="16.5">
      <c r="P38" s="37"/>
      <c r="Q38" s="37"/>
    </row>
    <row r="39" spans="16:17" ht="16.5">
      <c r="P39" s="37"/>
      <c r="Q39" s="37"/>
    </row>
    <row r="40" spans="16:17" ht="16.5">
      <c r="P40" s="37"/>
      <c r="Q40" s="37"/>
    </row>
    <row r="41" spans="16:17" ht="16.5">
      <c r="P41" s="37"/>
      <c r="Q41" s="37"/>
    </row>
    <row r="42" spans="16:17" ht="16.5">
      <c r="P42" s="37"/>
      <c r="Q42" s="37"/>
    </row>
    <row r="43" spans="16:17" ht="16.5">
      <c r="P43" s="37"/>
      <c r="Q43" s="37"/>
    </row>
    <row r="44" spans="16:17" ht="16.5">
      <c r="P44" s="37"/>
      <c r="Q44" s="37"/>
    </row>
    <row r="45" spans="16:17" ht="16.5">
      <c r="P45" s="37"/>
      <c r="Q45" s="37"/>
    </row>
    <row r="46" spans="16:17">
      <c r="P46" s="38"/>
    </row>
    <row r="47" spans="16:17">
      <c r="P47" s="38"/>
    </row>
    <row r="48" spans="16:17">
      <c r="P48" s="38"/>
    </row>
    <row r="49" spans="16:16">
      <c r="P49" s="38"/>
    </row>
    <row r="50" spans="16:16">
      <c r="P50" s="38"/>
    </row>
    <row r="51" spans="16:16">
      <c r="P51" s="38"/>
    </row>
    <row r="52" spans="16:16">
      <c r="P52" s="38"/>
    </row>
    <row r="53" spans="16:16">
      <c r="P53" s="38"/>
    </row>
    <row r="54" spans="16:16">
      <c r="P54" s="38"/>
    </row>
    <row r="55" spans="16:16">
      <c r="P55" s="38"/>
    </row>
    <row r="56" spans="16:16">
      <c r="P56" s="38"/>
    </row>
    <row r="57" spans="16:16">
      <c r="P57" s="38"/>
    </row>
    <row r="58" spans="16:16">
      <c r="P58" s="38"/>
    </row>
    <row r="59" spans="16:16">
      <c r="P59" s="38"/>
    </row>
    <row r="60" spans="16:16">
      <c r="P60" s="38"/>
    </row>
    <row r="61" spans="16:16">
      <c r="P61" s="38"/>
    </row>
    <row r="62" spans="16:16">
      <c r="P62" s="38"/>
    </row>
    <row r="63" spans="16:16">
      <c r="P63" s="38"/>
    </row>
    <row r="64" spans="16:16">
      <c r="P64" s="38"/>
    </row>
    <row r="65" spans="16:16">
      <c r="P65" s="38"/>
    </row>
    <row r="66" spans="16:16">
      <c r="P66" s="38"/>
    </row>
    <row r="67" spans="16:16">
      <c r="P67" s="38"/>
    </row>
    <row r="68" spans="16:16">
      <c r="P68" s="38"/>
    </row>
  </sheetData>
  <mergeCells count="30"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</mergeCells>
  <phoneticPr fontId="24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X25"/>
  <sheetViews>
    <sheetView zoomScale="70" zoomScaleNormal="70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E27" sqref="E27"/>
    </sheetView>
  </sheetViews>
  <sheetFormatPr defaultColWidth="8.88671875" defaultRowHeight="15"/>
  <cols>
    <col min="1" max="1" width="20.33203125" style="35" customWidth="1"/>
    <col min="2" max="3" width="10.6640625" style="35" customWidth="1"/>
    <col min="4" max="4" width="12.5546875" style="35" customWidth="1"/>
    <col min="5" max="8" width="10.6640625" style="35" customWidth="1"/>
    <col min="9" max="9" width="11.6640625" style="35" customWidth="1"/>
    <col min="10" max="10" width="5.6640625" style="35" customWidth="1"/>
    <col min="11" max="11" width="4.77734375" style="35" customWidth="1"/>
    <col min="12" max="13" width="4.6640625" style="35" customWidth="1"/>
    <col min="14" max="14" width="4" style="35" customWidth="1"/>
    <col min="15" max="15" width="4.77734375" style="35" customWidth="1"/>
    <col min="16" max="16" width="4.44140625" style="35" customWidth="1"/>
    <col min="17" max="17" width="6.21875" style="35" customWidth="1"/>
    <col min="18" max="16384" width="8.88671875" style="35"/>
  </cols>
  <sheetData>
    <row r="1" spans="1:24" ht="16.5" thickBot="1">
      <c r="A1" s="944" t="s">
        <v>260</v>
      </c>
      <c r="B1" s="944"/>
      <c r="C1" s="944"/>
      <c r="D1" s="944"/>
      <c r="E1" s="944"/>
      <c r="F1" s="944"/>
      <c r="G1" s="944"/>
      <c r="H1" s="944"/>
      <c r="I1" s="944"/>
    </row>
    <row r="2" spans="1:24" ht="28.15" customHeight="1" thickBot="1">
      <c r="A2" s="941" t="s">
        <v>136</v>
      </c>
      <c r="B2" s="948" t="s">
        <v>126</v>
      </c>
      <c r="C2" s="949"/>
      <c r="D2" s="949"/>
      <c r="E2" s="949"/>
      <c r="F2" s="950"/>
      <c r="G2" s="945" t="s">
        <v>399</v>
      </c>
      <c r="H2" s="946"/>
      <c r="I2" s="947"/>
    </row>
    <row r="3" spans="1:24" ht="46.9" customHeight="1">
      <c r="A3" s="942"/>
      <c r="B3" s="936" t="s">
        <v>381</v>
      </c>
      <c r="C3" s="936" t="s">
        <v>411</v>
      </c>
      <c r="D3" s="951" t="s">
        <v>427</v>
      </c>
      <c r="E3" s="936" t="s">
        <v>369</v>
      </c>
      <c r="F3" s="951" t="s">
        <v>165</v>
      </c>
      <c r="G3" s="951" t="s">
        <v>444</v>
      </c>
      <c r="H3" s="954" t="s">
        <v>445</v>
      </c>
      <c r="I3" s="939" t="s">
        <v>12</v>
      </c>
      <c r="J3" s="372"/>
      <c r="K3" s="372"/>
      <c r="L3" s="372"/>
      <c r="M3" s="372"/>
      <c r="N3" s="372"/>
      <c r="O3" s="372"/>
    </row>
    <row r="4" spans="1:24" ht="31.9" customHeight="1" thickBot="1">
      <c r="A4" s="943"/>
      <c r="B4" s="937"/>
      <c r="C4" s="937"/>
      <c r="D4" s="952"/>
      <c r="E4" s="938"/>
      <c r="F4" s="952"/>
      <c r="G4" s="953"/>
      <c r="H4" s="955"/>
      <c r="I4" s="940"/>
      <c r="J4" s="403"/>
      <c r="K4" s="403"/>
      <c r="L4" s="403"/>
      <c r="M4" s="403"/>
      <c r="N4" s="403"/>
      <c r="O4" s="403"/>
      <c r="P4" s="403"/>
      <c r="Q4" s="552" t="s">
        <v>370</v>
      </c>
      <c r="R4" s="553" t="s">
        <v>374</v>
      </c>
      <c r="S4" s="554" t="s">
        <v>375</v>
      </c>
      <c r="T4" s="554" t="s">
        <v>391</v>
      </c>
      <c r="U4" s="554" t="s">
        <v>386</v>
      </c>
      <c r="V4" s="554" t="s">
        <v>398</v>
      </c>
      <c r="W4" s="684" t="s">
        <v>413</v>
      </c>
      <c r="X4" s="812" t="s">
        <v>426</v>
      </c>
    </row>
    <row r="5" spans="1:24" ht="21" customHeight="1">
      <c r="A5" s="69" t="s">
        <v>85</v>
      </c>
      <c r="B5" s="683">
        <v>270</v>
      </c>
      <c r="C5" s="683">
        <v>210</v>
      </c>
      <c r="D5" s="52">
        <v>328.8</v>
      </c>
      <c r="E5" s="52">
        <f t="shared" ref="E5" si="0">D5/C5*100</f>
        <v>156.57142857142858</v>
      </c>
      <c r="F5" s="52"/>
      <c r="G5" s="670"/>
      <c r="H5" s="404"/>
      <c r="I5" s="405"/>
      <c r="J5" s="385"/>
      <c r="K5" s="385"/>
      <c r="L5" s="385"/>
      <c r="M5" s="385"/>
      <c r="N5" s="385"/>
      <c r="O5" s="385"/>
      <c r="P5" s="385"/>
      <c r="Q5" s="554"/>
      <c r="R5" s="553"/>
      <c r="S5" s="554"/>
      <c r="T5" s="554"/>
      <c r="U5" s="554"/>
      <c r="V5" s="554"/>
      <c r="W5" s="684"/>
      <c r="X5" s="684">
        <v>328.8</v>
      </c>
    </row>
    <row r="6" spans="1:24" ht="21" customHeight="1">
      <c r="A6" s="63" t="s">
        <v>86</v>
      </c>
      <c r="B6" s="683"/>
      <c r="C6" s="683"/>
      <c r="D6" s="52"/>
      <c r="E6" s="52"/>
      <c r="F6" s="52"/>
      <c r="G6" s="671"/>
      <c r="H6" s="406"/>
      <c r="I6" s="400"/>
      <c r="J6" s="385"/>
      <c r="K6" s="385"/>
      <c r="L6" s="385"/>
      <c r="M6" s="385"/>
      <c r="N6" s="385"/>
      <c r="O6" s="385"/>
      <c r="P6" s="385"/>
      <c r="Q6" s="554"/>
      <c r="R6" s="553"/>
      <c r="S6" s="554"/>
      <c r="T6" s="554"/>
      <c r="U6" s="554"/>
      <c r="V6" s="554"/>
      <c r="W6" s="684"/>
      <c r="X6" s="684"/>
    </row>
    <row r="7" spans="1:24" ht="21" customHeight="1">
      <c r="A7" s="63" t="s">
        <v>87</v>
      </c>
      <c r="B7" s="683"/>
      <c r="C7" s="683"/>
      <c r="D7" s="52"/>
      <c r="E7" s="52"/>
      <c r="F7" s="52"/>
      <c r="G7" s="671"/>
      <c r="H7" s="406"/>
      <c r="I7" s="399"/>
      <c r="J7" s="385"/>
      <c r="K7" s="385"/>
      <c r="L7" s="385"/>
      <c r="M7" s="385"/>
      <c r="N7" s="385"/>
      <c r="O7" s="385"/>
      <c r="P7" s="385"/>
      <c r="Q7" s="554"/>
      <c r="R7" s="553"/>
      <c r="S7" s="554"/>
      <c r="T7" s="554"/>
      <c r="U7" s="554"/>
      <c r="V7" s="554"/>
      <c r="W7" s="684"/>
      <c r="X7" s="684"/>
    </row>
    <row r="8" spans="1:24" ht="21" customHeight="1">
      <c r="A8" s="63" t="s">
        <v>88</v>
      </c>
      <c r="B8" s="683">
        <v>130</v>
      </c>
      <c r="C8" s="683">
        <v>130</v>
      </c>
      <c r="D8" s="52">
        <v>133</v>
      </c>
      <c r="E8" s="52">
        <f t="shared" ref="E8" si="1">D8/C8*100</f>
        <v>102.30769230769229</v>
      </c>
      <c r="F8" s="52"/>
      <c r="G8" s="672"/>
      <c r="H8" s="406"/>
      <c r="I8" s="399"/>
      <c r="J8" s="385"/>
      <c r="K8" s="385"/>
      <c r="L8" s="385"/>
      <c r="M8" s="385"/>
      <c r="N8" s="385"/>
      <c r="O8" s="385"/>
      <c r="P8" s="385"/>
      <c r="Q8" s="554"/>
      <c r="R8" s="553"/>
      <c r="S8" s="554"/>
      <c r="T8" s="554"/>
      <c r="U8" s="554"/>
      <c r="V8" s="554"/>
      <c r="W8" s="684">
        <v>133</v>
      </c>
      <c r="X8" s="684"/>
    </row>
    <row r="9" spans="1:24" ht="21" customHeight="1">
      <c r="A9" s="63" t="s">
        <v>89</v>
      </c>
      <c r="B9" s="683">
        <v>60</v>
      </c>
      <c r="C9" s="683"/>
      <c r="D9" s="52"/>
      <c r="E9" s="52"/>
      <c r="F9" s="52"/>
      <c r="G9" s="672"/>
      <c r="H9" s="406"/>
      <c r="I9" s="400"/>
      <c r="J9" s="385"/>
      <c r="K9" s="385"/>
      <c r="L9" s="385"/>
      <c r="M9" s="385"/>
      <c r="N9" s="385"/>
      <c r="O9" s="385"/>
      <c r="P9" s="385"/>
      <c r="Q9" s="554"/>
      <c r="R9" s="553"/>
      <c r="S9" s="554"/>
      <c r="T9" s="554"/>
      <c r="U9" s="554"/>
      <c r="V9" s="554"/>
      <c r="W9" s="684"/>
      <c r="X9" s="684"/>
    </row>
    <row r="10" spans="1:24" ht="21" customHeight="1">
      <c r="A10" s="63" t="s">
        <v>90</v>
      </c>
      <c r="B10" s="683"/>
      <c r="C10" s="683"/>
      <c r="D10" s="52"/>
      <c r="E10" s="52"/>
      <c r="F10" s="52"/>
      <c r="G10" s="672"/>
      <c r="H10" s="406"/>
      <c r="I10" s="400"/>
      <c r="J10" s="385"/>
      <c r="K10" s="385"/>
      <c r="L10" s="385"/>
      <c r="M10" s="385"/>
      <c r="N10" s="385"/>
      <c r="O10" s="385"/>
      <c r="P10" s="385"/>
      <c r="Q10" s="554"/>
      <c r="R10" s="553"/>
      <c r="S10" s="554"/>
      <c r="T10" s="554"/>
      <c r="U10" s="554"/>
      <c r="V10" s="554"/>
      <c r="W10" s="684"/>
      <c r="X10" s="684"/>
    </row>
    <row r="11" spans="1:24" ht="21" customHeight="1" thickBot="1">
      <c r="A11" s="63" t="s">
        <v>91</v>
      </c>
      <c r="B11" s="683">
        <v>200</v>
      </c>
      <c r="C11" s="683">
        <v>80</v>
      </c>
      <c r="D11" s="52">
        <v>209.3</v>
      </c>
      <c r="E11" s="52">
        <f t="shared" ref="E11:E22" si="2">D11/C11*100</f>
        <v>261.625</v>
      </c>
      <c r="F11" s="52">
        <f>D11/B11*100</f>
        <v>104.65</v>
      </c>
      <c r="G11" s="673"/>
      <c r="H11" s="407"/>
      <c r="I11" s="637"/>
      <c r="J11" s="385"/>
      <c r="K11" s="385"/>
      <c r="L11" s="385"/>
      <c r="M11" s="385"/>
      <c r="N11" s="385"/>
      <c r="O11" s="385"/>
      <c r="P11" s="385"/>
      <c r="Q11" s="554"/>
      <c r="R11" s="553"/>
      <c r="S11" s="554"/>
      <c r="T11" s="554"/>
      <c r="U11" s="554">
        <v>209.3</v>
      </c>
      <c r="V11" s="554"/>
      <c r="W11" s="684"/>
      <c r="X11" s="684"/>
    </row>
    <row r="12" spans="1:24" ht="21" customHeight="1" thickBot="1">
      <c r="A12" s="56" t="s">
        <v>92</v>
      </c>
      <c r="B12" s="683">
        <v>760</v>
      </c>
      <c r="C12" s="683">
        <v>620</v>
      </c>
      <c r="D12" s="52">
        <v>152.19999999999999</v>
      </c>
      <c r="E12" s="52">
        <f t="shared" si="2"/>
        <v>24.548387096774192</v>
      </c>
      <c r="F12" s="52">
        <f>D12/B12*100</f>
        <v>20.026315789473685</v>
      </c>
      <c r="G12" s="674">
        <v>108</v>
      </c>
      <c r="H12" s="635">
        <v>113</v>
      </c>
      <c r="I12" s="639">
        <f>H12/G12*100</f>
        <v>104.62962962962963</v>
      </c>
      <c r="J12" s="385"/>
      <c r="K12" s="385"/>
      <c r="L12" s="385"/>
      <c r="M12" s="385"/>
      <c r="N12" s="385"/>
      <c r="O12" s="385"/>
      <c r="P12" s="385"/>
      <c r="Q12" s="554"/>
      <c r="R12" s="553">
        <v>73.7</v>
      </c>
      <c r="S12" s="554"/>
      <c r="T12" s="554"/>
      <c r="U12" s="554"/>
      <c r="V12" s="554"/>
      <c r="W12" s="684">
        <v>78.5</v>
      </c>
      <c r="X12" s="684"/>
    </row>
    <row r="13" spans="1:24" ht="21" customHeight="1" thickBot="1">
      <c r="A13" s="63" t="s">
        <v>93</v>
      </c>
      <c r="B13" s="683"/>
      <c r="C13" s="683"/>
      <c r="D13" s="52"/>
      <c r="E13" s="52"/>
      <c r="F13" s="52"/>
      <c r="G13" s="675"/>
      <c r="H13" s="636"/>
      <c r="I13" s="637"/>
      <c r="J13" s="385"/>
      <c r="K13" s="385"/>
      <c r="L13" s="385"/>
      <c r="M13" s="385"/>
      <c r="N13" s="385"/>
      <c r="O13" s="385"/>
      <c r="P13" s="385"/>
      <c r="Q13" s="554"/>
      <c r="R13" s="553"/>
      <c r="S13" s="554"/>
      <c r="T13" s="554"/>
      <c r="U13" s="554"/>
      <c r="V13" s="554"/>
      <c r="W13" s="684"/>
      <c r="X13" s="684"/>
    </row>
    <row r="14" spans="1:24" ht="21" customHeight="1" thickBot="1">
      <c r="A14" s="63" t="s">
        <v>94</v>
      </c>
      <c r="B14" s="683">
        <v>550</v>
      </c>
      <c r="C14" s="683">
        <v>320</v>
      </c>
      <c r="D14" s="52">
        <v>676</v>
      </c>
      <c r="E14" s="52">
        <f t="shared" si="2"/>
        <v>211.24999999999997</v>
      </c>
      <c r="F14" s="52">
        <f>D14/B14*100</f>
        <v>122.90909090909091</v>
      </c>
      <c r="G14" s="674">
        <v>109</v>
      </c>
      <c r="H14" s="635">
        <v>109</v>
      </c>
      <c r="I14" s="639">
        <f>H14/G14*100</f>
        <v>100</v>
      </c>
      <c r="J14" s="385"/>
      <c r="K14" s="385"/>
      <c r="L14" s="385"/>
      <c r="M14" s="385"/>
      <c r="N14" s="385"/>
      <c r="O14" s="385"/>
      <c r="P14" s="385"/>
      <c r="Q14" s="554"/>
      <c r="R14" s="553"/>
      <c r="S14" s="554"/>
      <c r="T14" s="554"/>
      <c r="U14" s="554"/>
      <c r="V14" s="554"/>
      <c r="W14" s="684">
        <v>194.3</v>
      </c>
      <c r="X14" s="684"/>
    </row>
    <row r="15" spans="1:24" ht="21" customHeight="1">
      <c r="A15" s="63" t="s">
        <v>95</v>
      </c>
      <c r="B15" s="683"/>
      <c r="C15" s="683"/>
      <c r="D15" s="52"/>
      <c r="E15" s="52"/>
      <c r="F15" s="52"/>
      <c r="G15" s="676"/>
      <c r="H15" s="634"/>
      <c r="I15" s="637"/>
      <c r="J15" s="385"/>
      <c r="K15" s="385"/>
      <c r="L15" s="385"/>
      <c r="M15" s="385"/>
      <c r="N15" s="385"/>
      <c r="O15" s="385"/>
      <c r="P15" s="385"/>
      <c r="Q15" s="554"/>
      <c r="R15" s="553"/>
      <c r="S15" s="554"/>
      <c r="T15" s="554"/>
      <c r="U15" s="554"/>
      <c r="V15" s="554"/>
      <c r="W15" s="684"/>
      <c r="X15" s="684"/>
    </row>
    <row r="16" spans="1:24" ht="21" customHeight="1">
      <c r="A16" s="63" t="s">
        <v>96</v>
      </c>
      <c r="B16" s="683"/>
      <c r="C16" s="683"/>
      <c r="D16" s="52"/>
      <c r="E16" s="52"/>
      <c r="F16" s="52"/>
      <c r="G16" s="672"/>
      <c r="H16" s="406"/>
      <c r="I16" s="637"/>
      <c r="J16" s="385"/>
      <c r="K16" s="385"/>
      <c r="L16" s="385"/>
      <c r="M16" s="385"/>
      <c r="N16" s="385"/>
      <c r="O16" s="385"/>
      <c r="P16" s="385"/>
      <c r="Q16" s="554"/>
      <c r="R16" s="553"/>
      <c r="S16" s="554"/>
      <c r="T16" s="554"/>
      <c r="U16" s="554"/>
      <c r="V16" s="554"/>
      <c r="W16" s="684"/>
      <c r="X16" s="684"/>
    </row>
    <row r="17" spans="1:24" ht="21" customHeight="1">
      <c r="A17" s="63" t="s">
        <v>97</v>
      </c>
      <c r="B17" s="683">
        <v>240</v>
      </c>
      <c r="C17" s="683">
        <v>120</v>
      </c>
      <c r="D17" s="52"/>
      <c r="E17" s="52"/>
      <c r="F17" s="52"/>
      <c r="G17" s="672"/>
      <c r="H17" s="406"/>
      <c r="I17" s="637"/>
      <c r="J17" s="385"/>
      <c r="K17" s="385"/>
      <c r="L17" s="385"/>
      <c r="M17" s="385"/>
      <c r="N17" s="385"/>
      <c r="O17" s="385"/>
      <c r="P17" s="385"/>
      <c r="Q17" s="554"/>
      <c r="R17" s="553"/>
      <c r="S17" s="554"/>
      <c r="T17" s="554"/>
      <c r="U17" s="554"/>
      <c r="V17" s="554"/>
      <c r="W17" s="684"/>
      <c r="X17" s="684"/>
    </row>
    <row r="18" spans="1:24" ht="21" customHeight="1" thickBot="1">
      <c r="A18" s="63" t="s">
        <v>98</v>
      </c>
      <c r="B18" s="683">
        <v>85</v>
      </c>
      <c r="C18" s="683">
        <v>85</v>
      </c>
      <c r="D18" s="52">
        <v>84.2</v>
      </c>
      <c r="E18" s="52">
        <f t="shared" si="2"/>
        <v>99.058823529411768</v>
      </c>
      <c r="F18" s="52">
        <f>D18/B18*100</f>
        <v>99.058823529411768</v>
      </c>
      <c r="G18" s="673"/>
      <c r="H18" s="407"/>
      <c r="I18" s="638"/>
      <c r="J18" s="385"/>
      <c r="K18" s="385"/>
      <c r="L18" s="385"/>
      <c r="M18" s="385"/>
      <c r="N18" s="385"/>
      <c r="O18" s="385"/>
      <c r="P18" s="385"/>
      <c r="Q18" s="554"/>
      <c r="R18" s="553"/>
      <c r="S18" s="554"/>
      <c r="T18" s="554"/>
      <c r="U18" s="554"/>
      <c r="V18" s="554"/>
      <c r="W18" s="684">
        <v>84.2</v>
      </c>
      <c r="X18" s="684"/>
    </row>
    <row r="19" spans="1:24" ht="21" customHeight="1" thickBot="1">
      <c r="A19" s="63" t="s">
        <v>99</v>
      </c>
      <c r="B19" s="683">
        <v>2905</v>
      </c>
      <c r="C19" s="683">
        <v>2035</v>
      </c>
      <c r="D19" s="52">
        <v>2113.1999999999998</v>
      </c>
      <c r="E19" s="52">
        <f t="shared" si="2"/>
        <v>103.84275184275182</v>
      </c>
      <c r="F19" s="52">
        <f>D19/B19*100</f>
        <v>72.743545611015477</v>
      </c>
      <c r="G19" s="674">
        <v>110</v>
      </c>
      <c r="H19" s="635">
        <v>108</v>
      </c>
      <c r="I19" s="639">
        <f>H19/G19*100</f>
        <v>98.181818181818187</v>
      </c>
      <c r="J19" s="385"/>
      <c r="K19" s="385"/>
      <c r="L19" s="385"/>
      <c r="M19" s="385"/>
      <c r="N19" s="385"/>
      <c r="O19" s="385"/>
      <c r="P19" s="385"/>
      <c r="Q19" s="554">
        <v>267.60000000000002</v>
      </c>
      <c r="R19" s="553">
        <v>77.900000000000006</v>
      </c>
      <c r="S19" s="554">
        <v>284.7</v>
      </c>
      <c r="T19" s="554"/>
      <c r="U19" s="554">
        <v>107.4</v>
      </c>
      <c r="V19" s="554">
        <v>394.2</v>
      </c>
      <c r="W19" s="684">
        <v>788.8</v>
      </c>
      <c r="X19" s="684">
        <v>366.8</v>
      </c>
    </row>
    <row r="20" spans="1:24" ht="21" customHeight="1">
      <c r="A20" s="63" t="s">
        <v>100</v>
      </c>
      <c r="B20" s="683"/>
      <c r="C20" s="683"/>
      <c r="D20" s="52"/>
      <c r="E20" s="52"/>
      <c r="F20" s="52"/>
      <c r="G20" s="677"/>
      <c r="H20" s="634"/>
      <c r="I20" s="637"/>
      <c r="J20" s="385"/>
      <c r="K20" s="385"/>
      <c r="L20" s="385"/>
      <c r="M20" s="385"/>
      <c r="N20" s="385"/>
      <c r="O20" s="385"/>
      <c r="P20" s="385"/>
      <c r="Q20" s="554"/>
      <c r="R20" s="553"/>
      <c r="S20" s="554"/>
      <c r="T20" s="554"/>
      <c r="U20" s="554"/>
      <c r="V20" s="554"/>
      <c r="W20" s="684"/>
      <c r="X20" s="684"/>
    </row>
    <row r="21" spans="1:24" ht="21" customHeight="1" thickBot="1">
      <c r="A21" s="137" t="s">
        <v>101</v>
      </c>
      <c r="B21" s="683"/>
      <c r="C21" s="683"/>
      <c r="D21" s="52"/>
      <c r="E21" s="52"/>
      <c r="F21" s="52"/>
      <c r="G21" s="678"/>
      <c r="H21" s="407"/>
      <c r="I21" s="401"/>
      <c r="J21" s="385"/>
      <c r="K21" s="385"/>
      <c r="L21" s="385"/>
      <c r="M21" s="385"/>
      <c r="N21" s="385"/>
      <c r="O21" s="385"/>
      <c r="P21" s="385"/>
      <c r="Q21" s="554"/>
      <c r="R21" s="553"/>
      <c r="S21" s="554"/>
      <c r="T21" s="554"/>
      <c r="U21" s="554"/>
      <c r="V21" s="554"/>
      <c r="W21" s="684"/>
      <c r="X21" s="684"/>
    </row>
    <row r="22" spans="1:24" ht="21" customHeight="1" thickBot="1">
      <c r="A22" s="431" t="s">
        <v>20</v>
      </c>
      <c r="B22" s="679">
        <f>SUM(B5:B21)</f>
        <v>5200</v>
      </c>
      <c r="C22" s="679">
        <f>SUM(C5:C21)</f>
        <v>3600</v>
      </c>
      <c r="D22" s="680">
        <f>SUM(D5:D21)</f>
        <v>3696.7</v>
      </c>
      <c r="E22" s="681">
        <f t="shared" si="2"/>
        <v>102.6861111111111</v>
      </c>
      <c r="F22" s="682">
        <f t="shared" ref="F22" si="3">D22/B22*100</f>
        <v>71.090384615384622</v>
      </c>
      <c r="G22" s="433">
        <v>109</v>
      </c>
      <c r="H22" s="434">
        <v>109.1</v>
      </c>
      <c r="I22" s="432">
        <f>H22/G22*100</f>
        <v>100.09174311926606</v>
      </c>
      <c r="J22" s="385"/>
      <c r="K22" s="385"/>
      <c r="L22" s="385"/>
      <c r="M22" s="385"/>
      <c r="N22" s="385"/>
      <c r="O22" s="385"/>
      <c r="P22" s="385"/>
      <c r="Q22" s="554">
        <f>SUM(Q19:Q21)</f>
        <v>267.60000000000002</v>
      </c>
      <c r="R22" s="553">
        <f>SUM(R12:R21)</f>
        <v>151.60000000000002</v>
      </c>
      <c r="S22" s="554">
        <v>284.7</v>
      </c>
      <c r="T22" s="554"/>
      <c r="U22" s="554">
        <v>316.7</v>
      </c>
      <c r="V22" s="554">
        <v>394.2</v>
      </c>
      <c r="W22" s="684">
        <v>1278.8</v>
      </c>
      <c r="X22" s="684">
        <v>695.6</v>
      </c>
    </row>
    <row r="23" spans="1:24">
      <c r="G23" s="64"/>
      <c r="H23" s="64"/>
      <c r="Q23" s="554">
        <v>3</v>
      </c>
      <c r="R23" s="554">
        <v>2</v>
      </c>
      <c r="S23" s="554">
        <v>4</v>
      </c>
      <c r="T23" s="554"/>
      <c r="U23" s="554">
        <v>3</v>
      </c>
      <c r="V23" s="554">
        <v>3</v>
      </c>
      <c r="W23" s="684">
        <v>13</v>
      </c>
      <c r="X23" s="684">
        <v>5</v>
      </c>
    </row>
    <row r="24" spans="1:24">
      <c r="D24" s="402" t="s">
        <v>442</v>
      </c>
      <c r="W24" s="684"/>
    </row>
    <row r="25" spans="1:24">
      <c r="E25" s="415"/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4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Z148"/>
  <sheetViews>
    <sheetView zoomScale="90" zoomScaleNormal="90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E11" sqref="E11"/>
    </sheetView>
  </sheetViews>
  <sheetFormatPr defaultRowHeight="15.75"/>
  <cols>
    <col min="1" max="1" width="24.88671875" customWidth="1"/>
    <col min="2" max="2" width="8.77734375" customWidth="1"/>
    <col min="3" max="3" width="8" style="208" customWidth="1"/>
    <col min="4" max="4" width="7.6640625" style="208" customWidth="1"/>
    <col min="5" max="5" width="8.88671875" style="348" customWidth="1"/>
    <col min="6" max="6" width="7.77734375" style="208" customWidth="1"/>
    <col min="7" max="7" width="7" style="208" customWidth="1"/>
    <col min="8" max="8" width="6.21875" style="208" customWidth="1"/>
    <col min="9" max="9" width="7.6640625" style="208" customWidth="1"/>
    <col min="10" max="10" width="8.77734375" style="725" customWidth="1"/>
    <col min="11" max="11" width="8.77734375" style="271" customWidth="1"/>
    <col min="12" max="12" width="8.77734375" style="208" customWidth="1"/>
    <col min="13" max="13" width="8.21875" style="208" customWidth="1"/>
    <col min="14" max="15" width="8.77734375" style="208" customWidth="1"/>
    <col min="16" max="16" width="11.6640625" customWidth="1"/>
  </cols>
  <sheetData>
    <row r="1" spans="1:26" ht="16.149999999999999" customHeight="1" thickBot="1">
      <c r="A1" s="956" t="s">
        <v>430</v>
      </c>
      <c r="B1" s="956"/>
      <c r="C1" s="956"/>
      <c r="D1" s="956"/>
      <c r="E1" s="956"/>
      <c r="F1" s="956"/>
      <c r="G1" s="956"/>
      <c r="H1" s="956"/>
      <c r="I1" s="956"/>
      <c r="J1" s="956"/>
      <c r="K1" s="956"/>
      <c r="L1" s="232"/>
      <c r="M1" s="8"/>
      <c r="N1" s="31" t="s">
        <v>440</v>
      </c>
      <c r="O1" s="31"/>
    </row>
    <row r="2" spans="1:26" ht="16.899999999999999" customHeight="1">
      <c r="A2" s="959" t="s">
        <v>192</v>
      </c>
      <c r="B2" s="252" t="s">
        <v>0</v>
      </c>
      <c r="C2" s="959" t="s">
        <v>191</v>
      </c>
      <c r="D2" s="855" t="s">
        <v>304</v>
      </c>
      <c r="E2" s="961" t="s">
        <v>364</v>
      </c>
      <c r="F2" s="963" t="s">
        <v>363</v>
      </c>
      <c r="G2" s="959" t="s">
        <v>305</v>
      </c>
      <c r="H2" s="963" t="s">
        <v>193</v>
      </c>
      <c r="I2" s="965" t="s">
        <v>418</v>
      </c>
      <c r="J2" s="970" t="s">
        <v>428</v>
      </c>
      <c r="K2" s="967" t="s">
        <v>429</v>
      </c>
      <c r="L2" s="963" t="s">
        <v>363</v>
      </c>
      <c r="M2" s="959" t="s">
        <v>306</v>
      </c>
      <c r="N2" s="249" t="s">
        <v>0</v>
      </c>
      <c r="O2" s="210" t="s">
        <v>13</v>
      </c>
    </row>
    <row r="3" spans="1:26" ht="23.45" customHeight="1" thickBot="1">
      <c r="A3" s="918"/>
      <c r="B3" s="253" t="s">
        <v>365</v>
      </c>
      <c r="C3" s="960"/>
      <c r="D3" s="969"/>
      <c r="E3" s="962"/>
      <c r="F3" s="964"/>
      <c r="G3" s="918"/>
      <c r="H3" s="964"/>
      <c r="I3" s="966"/>
      <c r="J3" s="971"/>
      <c r="K3" s="968"/>
      <c r="L3" s="964"/>
      <c r="M3" s="918"/>
      <c r="N3" s="250" t="s">
        <v>16</v>
      </c>
      <c r="O3" s="251" t="s">
        <v>17</v>
      </c>
      <c r="S3" t="s">
        <v>383</v>
      </c>
      <c r="U3" t="s">
        <v>384</v>
      </c>
    </row>
    <row r="4" spans="1:26" ht="18" customHeight="1">
      <c r="A4" s="233" t="s">
        <v>68</v>
      </c>
      <c r="B4" s="234">
        <v>5219</v>
      </c>
      <c r="C4" s="227">
        <f>I4+N4</f>
        <v>3819</v>
      </c>
      <c r="D4" s="397">
        <v>3483</v>
      </c>
      <c r="E4" s="228">
        <f t="shared" ref="E4:E36" si="0">K4+O4</f>
        <v>3874</v>
      </c>
      <c r="F4" s="32">
        <f>E4/D4*100</f>
        <v>111.22595463680736</v>
      </c>
      <c r="G4" s="32">
        <f t="shared" ref="G4:G7" si="1">(E4/C4)*100</f>
        <v>101.44016758313694</v>
      </c>
      <c r="H4" s="32">
        <f>SUM(E4/E61)*100</f>
        <v>0.44580062759338246</v>
      </c>
      <c r="I4" s="426">
        <v>469</v>
      </c>
      <c r="J4" s="524">
        <v>353</v>
      </c>
      <c r="K4" s="789">
        <v>404</v>
      </c>
      <c r="L4" s="183">
        <f>K4/J4*100</f>
        <v>114.44759206798867</v>
      </c>
      <c r="M4" s="321">
        <f>K4/I4*100</f>
        <v>86.140724946695087</v>
      </c>
      <c r="N4" s="479">
        <v>3350</v>
      </c>
      <c r="O4" s="481">
        <v>3470</v>
      </c>
      <c r="P4" s="142"/>
      <c r="Q4" s="142"/>
      <c r="R4" s="142"/>
      <c r="S4" s="81">
        <f>E4+E7+E12+E13+E14+E22+E23+E29</f>
        <v>188660.39799999999</v>
      </c>
      <c r="U4" s="81">
        <f>D20+D67+D68+D69+D70+D71+D72</f>
        <v>58701</v>
      </c>
      <c r="V4" s="81">
        <f>E20+E67+E68+E69+E70+E71+E72</f>
        <v>56195</v>
      </c>
      <c r="W4">
        <f>V4/U4*100</f>
        <v>95.730907480281431</v>
      </c>
      <c r="Y4" s="81"/>
      <c r="Z4" s="81"/>
    </row>
    <row r="5" spans="1:26" ht="18" customHeight="1">
      <c r="A5" s="233" t="s">
        <v>340</v>
      </c>
      <c r="B5" s="234">
        <v>3200</v>
      </c>
      <c r="C5" s="227"/>
      <c r="D5" s="462">
        <v>0</v>
      </c>
      <c r="E5" s="228">
        <f t="shared" si="0"/>
        <v>0</v>
      </c>
      <c r="F5" s="32"/>
      <c r="G5" s="32"/>
      <c r="H5" s="32"/>
      <c r="I5" s="426">
        <v>0</v>
      </c>
      <c r="J5" s="462"/>
      <c r="K5" s="550">
        <v>0</v>
      </c>
      <c r="L5" s="183"/>
      <c r="M5" s="321"/>
      <c r="N5" s="479"/>
      <c r="O5" s="481">
        <v>0</v>
      </c>
      <c r="P5" s="142"/>
      <c r="Q5" s="142"/>
      <c r="R5" s="142"/>
    </row>
    <row r="6" spans="1:26" ht="18" customHeight="1">
      <c r="A6" s="233" t="s">
        <v>129</v>
      </c>
      <c r="B6" s="234">
        <v>13744</v>
      </c>
      <c r="C6" s="227">
        <f t="shared" ref="C6:C38" si="2">I6+N6</f>
        <v>10365</v>
      </c>
      <c r="D6" s="183">
        <v>9517.7000000000007</v>
      </c>
      <c r="E6" s="228">
        <f t="shared" si="0"/>
        <v>5283.7999999999993</v>
      </c>
      <c r="F6" s="32">
        <f t="shared" ref="F6:F60" si="3">E6/D6*100</f>
        <v>55.515513201718889</v>
      </c>
      <c r="G6" s="32">
        <f t="shared" si="1"/>
        <v>50.977327544621311</v>
      </c>
      <c r="H6" s="32">
        <f>SUM(E6/E61)*100</f>
        <v>0.60803339083064378</v>
      </c>
      <c r="I6" s="427">
        <v>1314</v>
      </c>
      <c r="J6" s="524">
        <v>2021.9</v>
      </c>
      <c r="K6" s="789">
        <v>413</v>
      </c>
      <c r="L6" s="183">
        <f t="shared" ref="L6:L72" si="4">K6/J6*100</f>
        <v>20.426331668232852</v>
      </c>
      <c r="M6" s="321">
        <f t="shared" ref="M6:M52" si="5">K6/I6*100</f>
        <v>31.430745814307461</v>
      </c>
      <c r="N6" s="480">
        <v>9051</v>
      </c>
      <c r="O6" s="481">
        <v>4870.7999999999993</v>
      </c>
      <c r="P6" s="142"/>
      <c r="Q6" s="142"/>
      <c r="R6" s="142"/>
    </row>
    <row r="7" spans="1:26" ht="18" customHeight="1">
      <c r="A7" s="233" t="s">
        <v>264</v>
      </c>
      <c r="B7" s="234">
        <v>7448</v>
      </c>
      <c r="C7" s="227">
        <f t="shared" si="2"/>
        <v>5521</v>
      </c>
      <c r="D7" s="32">
        <v>5689.5</v>
      </c>
      <c r="E7" s="228">
        <f t="shared" si="0"/>
        <v>5659.66</v>
      </c>
      <c r="F7" s="32">
        <f t="shared" si="3"/>
        <v>99.475525090078207</v>
      </c>
      <c r="G7" s="32">
        <f t="shared" si="1"/>
        <v>102.51150153957616</v>
      </c>
      <c r="H7" s="32">
        <f>SUM(E7/E61)*100</f>
        <v>0.65128548785884433</v>
      </c>
      <c r="I7" s="428">
        <v>693</v>
      </c>
      <c r="J7" s="183">
        <v>629.20000000000005</v>
      </c>
      <c r="K7" s="789">
        <v>603.70000000000005</v>
      </c>
      <c r="L7" s="183">
        <f t="shared" si="4"/>
        <v>95.947234583598217</v>
      </c>
      <c r="M7" s="321">
        <f t="shared" si="5"/>
        <v>87.113997113997115</v>
      </c>
      <c r="N7" s="480">
        <v>4828</v>
      </c>
      <c r="O7" s="481">
        <v>5055.96</v>
      </c>
      <c r="P7" s="142"/>
      <c r="Q7" s="142"/>
      <c r="R7" s="142"/>
    </row>
    <row r="8" spans="1:26" ht="18" customHeight="1">
      <c r="A8" s="233" t="s">
        <v>295</v>
      </c>
      <c r="B8" s="234">
        <v>0</v>
      </c>
      <c r="C8" s="227">
        <f t="shared" si="2"/>
        <v>0</v>
      </c>
      <c r="D8" s="32">
        <v>2863</v>
      </c>
      <c r="E8" s="228">
        <f t="shared" si="0"/>
        <v>0</v>
      </c>
      <c r="F8" s="32">
        <f t="shared" si="3"/>
        <v>0</v>
      </c>
      <c r="G8" s="32"/>
      <c r="H8" s="32">
        <f>SUM(E8/E61)*100</f>
        <v>0</v>
      </c>
      <c r="I8" s="426">
        <v>0</v>
      </c>
      <c r="J8" s="524">
        <v>0</v>
      </c>
      <c r="K8" s="550">
        <v>0</v>
      </c>
      <c r="L8" s="183" t="e">
        <f t="shared" si="4"/>
        <v>#DIV/0!</v>
      </c>
      <c r="M8" s="321"/>
      <c r="N8" s="479">
        <v>0</v>
      </c>
      <c r="O8" s="481">
        <v>0</v>
      </c>
      <c r="P8" s="142"/>
      <c r="Q8" s="142"/>
      <c r="R8" s="142"/>
    </row>
    <row r="9" spans="1:26" ht="18" customHeight="1">
      <c r="A9" s="233" t="s">
        <v>296</v>
      </c>
      <c r="B9" s="234">
        <v>0</v>
      </c>
      <c r="C9" s="227">
        <f t="shared" si="2"/>
        <v>0</v>
      </c>
      <c r="D9" s="32">
        <v>445</v>
      </c>
      <c r="E9" s="228">
        <f t="shared" si="0"/>
        <v>0</v>
      </c>
      <c r="F9" s="32">
        <f t="shared" si="3"/>
        <v>0</v>
      </c>
      <c r="G9" s="32"/>
      <c r="H9" s="32">
        <f>SUM(E9/E61)*100</f>
        <v>0</v>
      </c>
      <c r="I9" s="426">
        <v>0</v>
      </c>
      <c r="J9" s="524">
        <v>0</v>
      </c>
      <c r="K9" s="550">
        <v>0</v>
      </c>
      <c r="L9" s="183"/>
      <c r="M9" s="321"/>
      <c r="N9" s="479">
        <v>0</v>
      </c>
      <c r="O9" s="481">
        <v>0</v>
      </c>
      <c r="P9" s="142"/>
      <c r="Q9" s="142"/>
      <c r="R9" s="142"/>
    </row>
    <row r="10" spans="1:26" ht="18" customHeight="1">
      <c r="A10" s="233" t="s">
        <v>137</v>
      </c>
      <c r="B10" s="234">
        <v>0</v>
      </c>
      <c r="C10" s="227">
        <f t="shared" si="2"/>
        <v>0</v>
      </c>
      <c r="D10" s="32">
        <v>82</v>
      </c>
      <c r="E10" s="228">
        <f t="shared" si="0"/>
        <v>0</v>
      </c>
      <c r="F10" s="32">
        <f t="shared" si="3"/>
        <v>0</v>
      </c>
      <c r="G10" s="32"/>
      <c r="H10" s="32">
        <f>SUM(E10/E61)*100</f>
        <v>0</v>
      </c>
      <c r="I10" s="426">
        <v>0</v>
      </c>
      <c r="J10" s="183">
        <v>0</v>
      </c>
      <c r="K10" s="550">
        <v>0</v>
      </c>
      <c r="L10" s="183" t="e">
        <f t="shared" si="4"/>
        <v>#DIV/0!</v>
      </c>
      <c r="M10" s="321"/>
      <c r="N10" s="479">
        <v>0</v>
      </c>
      <c r="O10" s="481">
        <v>0</v>
      </c>
      <c r="P10" s="142"/>
      <c r="Q10" s="142"/>
      <c r="R10" s="142"/>
    </row>
    <row r="11" spans="1:26" ht="18" customHeight="1">
      <c r="A11" s="233" t="s">
        <v>138</v>
      </c>
      <c r="B11" s="234">
        <v>0</v>
      </c>
      <c r="C11" s="227">
        <f t="shared" si="2"/>
        <v>0</v>
      </c>
      <c r="D11" s="32">
        <v>1674</v>
      </c>
      <c r="E11" s="228">
        <f t="shared" si="0"/>
        <v>1179</v>
      </c>
      <c r="F11" s="32">
        <f t="shared" si="3"/>
        <v>70.430107526881727</v>
      </c>
      <c r="G11" s="32"/>
      <c r="H11" s="32">
        <f>SUM(E11/E61)*100</f>
        <v>0.13567344861450645</v>
      </c>
      <c r="I11" s="428">
        <v>0</v>
      </c>
      <c r="J11" s="524">
        <v>168</v>
      </c>
      <c r="K11" s="789">
        <v>173</v>
      </c>
      <c r="L11" s="183">
        <f t="shared" si="4"/>
        <v>102.97619047619047</v>
      </c>
      <c r="M11" s="321"/>
      <c r="N11" s="480">
        <v>0</v>
      </c>
      <c r="O11" s="481">
        <v>1006</v>
      </c>
      <c r="P11" s="142"/>
      <c r="Q11" s="142"/>
      <c r="R11" s="142"/>
    </row>
    <row r="12" spans="1:26" ht="18" customHeight="1">
      <c r="A12" s="235" t="s">
        <v>205</v>
      </c>
      <c r="B12" s="234">
        <v>87656</v>
      </c>
      <c r="C12" s="227">
        <f t="shared" si="2"/>
        <v>61502</v>
      </c>
      <c r="D12" s="32">
        <v>82323.200000000012</v>
      </c>
      <c r="E12" s="228">
        <f t="shared" si="0"/>
        <v>63822.737999999998</v>
      </c>
      <c r="F12" s="32">
        <f t="shared" si="3"/>
        <v>77.527037335769251</v>
      </c>
      <c r="G12" s="32">
        <f t="shared" ref="G12:G26" si="6">(E12/C12)*100</f>
        <v>103.77343501024356</v>
      </c>
      <c r="H12" s="32">
        <f>SUM(E12/E61)*100</f>
        <v>7.3444028536726949</v>
      </c>
      <c r="I12" s="426">
        <v>7890</v>
      </c>
      <c r="J12" s="524">
        <v>6949.1</v>
      </c>
      <c r="K12" s="789">
        <v>7860</v>
      </c>
      <c r="L12" s="183"/>
      <c r="M12" s="321">
        <f t="shared" si="5"/>
        <v>99.619771863117862</v>
      </c>
      <c r="N12" s="479">
        <v>53612</v>
      </c>
      <c r="O12" s="481">
        <v>55962.737999999998</v>
      </c>
      <c r="P12" s="165" t="s">
        <v>246</v>
      </c>
      <c r="Q12" s="142"/>
      <c r="R12" s="142"/>
    </row>
    <row r="13" spans="1:26" ht="18" customHeight="1">
      <c r="A13" s="235" t="s">
        <v>212</v>
      </c>
      <c r="B13" s="234">
        <v>19204</v>
      </c>
      <c r="C13" s="227">
        <f t="shared" si="2"/>
        <v>13394</v>
      </c>
      <c r="D13" s="183">
        <v>12330</v>
      </c>
      <c r="E13" s="228">
        <f t="shared" si="0"/>
        <v>12697</v>
      </c>
      <c r="F13" s="32">
        <f t="shared" si="3"/>
        <v>102.97648012976479</v>
      </c>
      <c r="G13" s="32">
        <f t="shared" si="6"/>
        <v>94.796177392862475</v>
      </c>
      <c r="H13" s="32">
        <f>SUM(E13/E61)*100</f>
        <v>1.4611075293116103</v>
      </c>
      <c r="I13" s="426">
        <v>1750</v>
      </c>
      <c r="J13" s="524">
        <v>1700</v>
      </c>
      <c r="K13" s="802">
        <v>1817</v>
      </c>
      <c r="L13" s="183">
        <f t="shared" si="4"/>
        <v>106.88235294117648</v>
      </c>
      <c r="M13" s="321">
        <f t="shared" si="5"/>
        <v>103.82857142857142</v>
      </c>
      <c r="N13" s="479">
        <v>11644</v>
      </c>
      <c r="O13" s="481">
        <v>10880</v>
      </c>
      <c r="P13" s="143">
        <f>K4+K10</f>
        <v>404</v>
      </c>
      <c r="Q13" s="142"/>
      <c r="R13" s="142"/>
    </row>
    <row r="14" spans="1:26" ht="18" customHeight="1">
      <c r="A14" s="221" t="s">
        <v>213</v>
      </c>
      <c r="B14" s="234">
        <v>16470</v>
      </c>
      <c r="C14" s="227">
        <f t="shared" si="2"/>
        <v>12710</v>
      </c>
      <c r="D14" s="183">
        <v>10504</v>
      </c>
      <c r="E14" s="228">
        <f t="shared" si="0"/>
        <v>10907</v>
      </c>
      <c r="F14" s="32">
        <f t="shared" si="3"/>
        <v>103.83663366336633</v>
      </c>
      <c r="G14" s="32">
        <f t="shared" si="6"/>
        <v>85.814319433516914</v>
      </c>
      <c r="H14" s="32">
        <f>SUM(E14/E61)*100</f>
        <v>1.2551232434592212</v>
      </c>
      <c r="I14" s="426">
        <v>1380</v>
      </c>
      <c r="J14" s="524">
        <v>1185</v>
      </c>
      <c r="K14" s="788">
        <v>1222</v>
      </c>
      <c r="L14" s="183">
        <f t="shared" si="4"/>
        <v>103.12236286919831</v>
      </c>
      <c r="M14" s="321">
        <f t="shared" si="5"/>
        <v>88.550724637681157</v>
      </c>
      <c r="N14" s="479">
        <v>11330</v>
      </c>
      <c r="O14" s="481">
        <v>9685</v>
      </c>
      <c r="P14" s="142"/>
      <c r="Q14" s="142"/>
      <c r="R14" s="142"/>
    </row>
    <row r="15" spans="1:26" ht="18" customHeight="1">
      <c r="A15" s="221" t="s">
        <v>202</v>
      </c>
      <c r="B15" s="234">
        <v>15030</v>
      </c>
      <c r="C15" s="227">
        <f t="shared" si="2"/>
        <v>10980</v>
      </c>
      <c r="D15" s="183">
        <v>10938.699999999999</v>
      </c>
      <c r="E15" s="228">
        <f t="shared" si="0"/>
        <v>11144.4</v>
      </c>
      <c r="F15" s="32">
        <f t="shared" si="3"/>
        <v>101.88047939883167</v>
      </c>
      <c r="G15" s="32">
        <f t="shared" si="6"/>
        <v>101.49726775956285</v>
      </c>
      <c r="H15" s="32">
        <f>SUM(E15/E61)*100</f>
        <v>1.2824420532141694</v>
      </c>
      <c r="I15" s="426">
        <v>1450</v>
      </c>
      <c r="J15" s="524">
        <v>1282.4000000000001</v>
      </c>
      <c r="K15" s="788">
        <v>1485.4</v>
      </c>
      <c r="L15" s="183">
        <f t="shared" si="4"/>
        <v>115.8296943231441</v>
      </c>
      <c r="M15" s="321">
        <f t="shared" si="5"/>
        <v>102.44137931034483</v>
      </c>
      <c r="N15" s="479">
        <v>9530</v>
      </c>
      <c r="O15" s="481">
        <v>9659</v>
      </c>
      <c r="P15" s="142"/>
      <c r="Q15" s="142"/>
      <c r="R15" s="142"/>
    </row>
    <row r="16" spans="1:26" ht="18" customHeight="1">
      <c r="A16" s="221" t="s">
        <v>198</v>
      </c>
      <c r="B16" s="234">
        <v>9827</v>
      </c>
      <c r="C16" s="227">
        <f t="shared" si="2"/>
        <v>7247</v>
      </c>
      <c r="D16" s="183">
        <v>6761</v>
      </c>
      <c r="E16" s="228">
        <f t="shared" si="0"/>
        <v>6177.5</v>
      </c>
      <c r="F16" s="32">
        <f t="shared" si="3"/>
        <v>91.369619878716165</v>
      </c>
      <c r="G16" s="32">
        <f t="shared" si="6"/>
        <v>85.242169173451089</v>
      </c>
      <c r="H16" s="32">
        <f>SUM(E16/E61)*100</f>
        <v>0.71087593623080036</v>
      </c>
      <c r="I16" s="426">
        <v>880</v>
      </c>
      <c r="J16" s="524">
        <v>737.1</v>
      </c>
      <c r="K16" s="788">
        <v>658.3</v>
      </c>
      <c r="L16" s="183">
        <f t="shared" si="4"/>
        <v>89.309455976122635</v>
      </c>
      <c r="M16" s="321">
        <f t="shared" si="5"/>
        <v>74.806818181818187</v>
      </c>
      <c r="N16" s="479">
        <v>6367</v>
      </c>
      <c r="O16" s="481">
        <v>5519.2</v>
      </c>
      <c r="P16" s="142"/>
      <c r="Q16" s="142"/>
      <c r="R16" s="142"/>
    </row>
    <row r="17" spans="1:18" ht="18" customHeight="1">
      <c r="A17" s="221" t="s">
        <v>203</v>
      </c>
      <c r="B17" s="234">
        <v>2510</v>
      </c>
      <c r="C17" s="227">
        <f t="shared" si="2"/>
        <v>1910</v>
      </c>
      <c r="D17" s="183">
        <v>1403.5</v>
      </c>
      <c r="E17" s="228">
        <f t="shared" si="0"/>
        <v>2502.8999999999996</v>
      </c>
      <c r="F17" s="32">
        <f t="shared" si="3"/>
        <v>178.33273957962234</v>
      </c>
      <c r="G17" s="32">
        <f t="shared" si="6"/>
        <v>131.04188481675391</v>
      </c>
      <c r="H17" s="32">
        <f>SUM(E17/E61)*100</f>
        <v>0.28802126763125374</v>
      </c>
      <c r="I17" s="426">
        <v>280</v>
      </c>
      <c r="J17" s="524">
        <v>214.7</v>
      </c>
      <c r="K17" s="788">
        <v>299.2</v>
      </c>
      <c r="L17" s="183">
        <f t="shared" si="4"/>
        <v>139.35724266418259</v>
      </c>
      <c r="M17" s="321">
        <f t="shared" si="5"/>
        <v>106.85714285714285</v>
      </c>
      <c r="N17" s="479">
        <v>1630</v>
      </c>
      <c r="O17" s="481">
        <v>2203.6999999999998</v>
      </c>
      <c r="P17" s="142"/>
      <c r="Q17" s="142"/>
      <c r="R17" s="142"/>
    </row>
    <row r="18" spans="1:18" ht="18" customHeight="1">
      <c r="A18" s="221" t="s">
        <v>389</v>
      </c>
      <c r="B18" s="234">
        <v>20300</v>
      </c>
      <c r="C18" s="227">
        <f t="shared" si="2"/>
        <v>14750</v>
      </c>
      <c r="D18" s="183">
        <v>10801</v>
      </c>
      <c r="E18" s="228">
        <f t="shared" si="0"/>
        <v>12915</v>
      </c>
      <c r="F18" s="32">
        <f t="shared" si="3"/>
        <v>119.57226182760856</v>
      </c>
      <c r="G18" s="32">
        <f t="shared" si="6"/>
        <v>87.559322033898297</v>
      </c>
      <c r="H18" s="32">
        <f>SUM(E18/E61)*100</f>
        <v>1.4861938836779904</v>
      </c>
      <c r="I18" s="426">
        <v>1880</v>
      </c>
      <c r="J18" s="524">
        <v>1430</v>
      </c>
      <c r="K18" s="788">
        <v>1250</v>
      </c>
      <c r="L18" s="183">
        <f t="shared" si="4"/>
        <v>87.412587412587413</v>
      </c>
      <c r="M18" s="321">
        <f t="shared" si="5"/>
        <v>66.489361702127653</v>
      </c>
      <c r="N18" s="479">
        <v>12870</v>
      </c>
      <c r="O18" s="481">
        <v>11665</v>
      </c>
      <c r="P18" s="142"/>
      <c r="Q18" s="142"/>
      <c r="R18" s="142"/>
    </row>
    <row r="19" spans="1:18" ht="18" customHeight="1">
      <c r="A19" s="221" t="s">
        <v>335</v>
      </c>
      <c r="B19" s="234">
        <v>5820</v>
      </c>
      <c r="C19" s="227"/>
      <c r="D19" s="183">
        <v>400</v>
      </c>
      <c r="E19" s="228">
        <f t="shared" si="0"/>
        <v>2500</v>
      </c>
      <c r="F19" s="32">
        <f t="shared" si="3"/>
        <v>625</v>
      </c>
      <c r="G19" s="32"/>
      <c r="H19" s="32"/>
      <c r="I19" s="426">
        <v>440</v>
      </c>
      <c r="J19" s="524">
        <v>400</v>
      </c>
      <c r="K19" s="788">
        <v>250</v>
      </c>
      <c r="L19" s="183"/>
      <c r="M19" s="321">
        <f t="shared" si="5"/>
        <v>56.81818181818182</v>
      </c>
      <c r="N19" s="479"/>
      <c r="O19" s="481">
        <v>2250</v>
      </c>
      <c r="P19" s="142"/>
      <c r="Q19" s="142"/>
      <c r="R19" s="142"/>
    </row>
    <row r="20" spans="1:18" ht="18" customHeight="1">
      <c r="A20" s="236" t="s">
        <v>266</v>
      </c>
      <c r="B20" s="234">
        <v>13370</v>
      </c>
      <c r="C20" s="227">
        <f t="shared" si="2"/>
        <v>9800</v>
      </c>
      <c r="D20" s="183">
        <v>8840</v>
      </c>
      <c r="E20" s="228">
        <f t="shared" si="0"/>
        <v>8640</v>
      </c>
      <c r="F20" s="32">
        <f t="shared" si="3"/>
        <v>97.737556561085967</v>
      </c>
      <c r="G20" s="32">
        <f t="shared" si="6"/>
        <v>88.163265306122454</v>
      </c>
      <c r="H20" s="32">
        <f>SUM(E20/E61)*100</f>
        <v>0.99424817305287172</v>
      </c>
      <c r="I20" s="426">
        <v>1280</v>
      </c>
      <c r="J20" s="524">
        <v>1210</v>
      </c>
      <c r="K20" s="788">
        <v>1030</v>
      </c>
      <c r="L20" s="183">
        <f t="shared" si="4"/>
        <v>85.123966942148769</v>
      </c>
      <c r="M20" s="321">
        <f t="shared" si="5"/>
        <v>80.46875</v>
      </c>
      <c r="N20" s="479">
        <v>8520</v>
      </c>
      <c r="O20" s="481">
        <v>7610</v>
      </c>
      <c r="P20" s="142"/>
      <c r="Q20" s="142"/>
      <c r="R20" s="142"/>
    </row>
    <row r="21" spans="1:18" ht="18" customHeight="1">
      <c r="A21" s="236" t="s">
        <v>130</v>
      </c>
      <c r="B21" s="234">
        <v>923</v>
      </c>
      <c r="C21" s="227">
        <f t="shared" si="2"/>
        <v>685</v>
      </c>
      <c r="D21" s="183">
        <v>913</v>
      </c>
      <c r="E21" s="228">
        <f t="shared" si="0"/>
        <v>628</v>
      </c>
      <c r="F21" s="32">
        <f t="shared" si="3"/>
        <v>68.784227820372408</v>
      </c>
      <c r="G21" s="32">
        <f t="shared" si="6"/>
        <v>91.678832116788328</v>
      </c>
      <c r="H21" s="32">
        <f>SUM(E21/E61)*100</f>
        <v>7.2267112578380033E-2</v>
      </c>
      <c r="I21" s="426">
        <v>75</v>
      </c>
      <c r="J21" s="524">
        <v>63</v>
      </c>
      <c r="K21" s="788">
        <v>0</v>
      </c>
      <c r="L21" s="183">
        <f t="shared" si="4"/>
        <v>0</v>
      </c>
      <c r="M21" s="321">
        <f t="shared" si="5"/>
        <v>0</v>
      </c>
      <c r="N21" s="479">
        <v>610</v>
      </c>
      <c r="O21" s="481">
        <v>628</v>
      </c>
      <c r="P21" s="142" t="s">
        <v>316</v>
      </c>
      <c r="Q21" s="142"/>
      <c r="R21" s="142"/>
    </row>
    <row r="22" spans="1:18" ht="18" customHeight="1">
      <c r="A22" s="236" t="s">
        <v>139</v>
      </c>
      <c r="B22" s="234">
        <v>74562</v>
      </c>
      <c r="C22" s="227">
        <f t="shared" si="2"/>
        <v>51953</v>
      </c>
      <c r="D22" s="183">
        <v>53967</v>
      </c>
      <c r="E22" s="228">
        <f t="shared" si="0"/>
        <v>52446</v>
      </c>
      <c r="F22" s="32">
        <f t="shared" si="3"/>
        <v>97.181610984490518</v>
      </c>
      <c r="G22" s="32">
        <f t="shared" si="6"/>
        <v>100.94893461397803</v>
      </c>
      <c r="H22" s="32">
        <f>SUM(E22/E61)*100</f>
        <v>6.0352245004549658</v>
      </c>
      <c r="I22" s="426">
        <v>6800</v>
      </c>
      <c r="J22" s="524">
        <v>5450</v>
      </c>
      <c r="K22" s="551">
        <v>4774</v>
      </c>
      <c r="L22" s="183">
        <f t="shared" si="4"/>
        <v>87.596330275229363</v>
      </c>
      <c r="M22" s="321">
        <f t="shared" si="5"/>
        <v>70.205882352941174</v>
      </c>
      <c r="N22" s="479">
        <v>45153</v>
      </c>
      <c r="O22" s="481">
        <v>47672</v>
      </c>
      <c r="P22" s="143">
        <f>K15+K16+K17+K18+K20+K21+K22+K23+K24+K25+K26+K27+K28+K29+K52+K13+K12+K19+K5+K55</f>
        <v>30141.3</v>
      </c>
      <c r="Q22" s="142"/>
      <c r="R22" s="142"/>
    </row>
    <row r="23" spans="1:18" ht="18" customHeight="1">
      <c r="A23" s="613" t="s">
        <v>204</v>
      </c>
      <c r="B23" s="234">
        <v>46745</v>
      </c>
      <c r="C23" s="227">
        <f t="shared" si="2"/>
        <v>34590</v>
      </c>
      <c r="D23" s="183">
        <v>30355</v>
      </c>
      <c r="E23" s="228">
        <f t="shared" si="0"/>
        <v>28536</v>
      </c>
      <c r="F23" s="32">
        <f t="shared" si="3"/>
        <v>94.007577005435678</v>
      </c>
      <c r="G23" s="32">
        <f t="shared" si="6"/>
        <v>82.497831743278411</v>
      </c>
      <c r="H23" s="32">
        <f>SUM(E23/E61)*100</f>
        <v>3.283780771555179</v>
      </c>
      <c r="I23" s="426">
        <v>3800</v>
      </c>
      <c r="J23" s="524">
        <v>3005</v>
      </c>
      <c r="K23" s="551">
        <v>2531</v>
      </c>
      <c r="L23" s="183">
        <f t="shared" si="4"/>
        <v>84.226289517470889</v>
      </c>
      <c r="M23" s="321">
        <f t="shared" si="5"/>
        <v>66.60526315789474</v>
      </c>
      <c r="N23" s="479">
        <v>30790</v>
      </c>
      <c r="O23" s="481">
        <v>26005</v>
      </c>
      <c r="P23" s="142"/>
      <c r="Q23" s="142"/>
      <c r="R23" s="142"/>
    </row>
    <row r="24" spans="1:18" ht="18" customHeight="1">
      <c r="A24" s="236" t="s">
        <v>140</v>
      </c>
      <c r="B24" s="234">
        <v>1968</v>
      </c>
      <c r="C24" s="227">
        <f t="shared" si="2"/>
        <v>1443</v>
      </c>
      <c r="D24" s="32">
        <v>1285.9000000000001</v>
      </c>
      <c r="E24" s="228">
        <f t="shared" si="0"/>
        <v>1158.2</v>
      </c>
      <c r="F24" s="32">
        <f t="shared" si="3"/>
        <v>90.069212224900838</v>
      </c>
      <c r="G24" s="32">
        <f t="shared" si="6"/>
        <v>80.263340263340268</v>
      </c>
      <c r="H24" s="32">
        <f>SUM(E24/E61)*100</f>
        <v>0.13327988819789768</v>
      </c>
      <c r="I24" s="426">
        <v>175</v>
      </c>
      <c r="J24" s="183">
        <v>164</v>
      </c>
      <c r="K24" s="789">
        <v>133.6</v>
      </c>
      <c r="L24" s="183">
        <f t="shared" si="4"/>
        <v>81.463414634146332</v>
      </c>
      <c r="M24" s="321">
        <f t="shared" si="5"/>
        <v>76.342857142857127</v>
      </c>
      <c r="N24" s="479">
        <v>1268</v>
      </c>
      <c r="O24" s="481">
        <v>1024.6000000000001</v>
      </c>
      <c r="P24" s="142"/>
      <c r="Q24" s="142"/>
      <c r="R24" s="142"/>
    </row>
    <row r="25" spans="1:18" ht="18" customHeight="1">
      <c r="A25" s="236" t="s">
        <v>214</v>
      </c>
      <c r="B25" s="234">
        <v>2458</v>
      </c>
      <c r="C25" s="227">
        <f t="shared" si="2"/>
        <v>1758</v>
      </c>
      <c r="D25" s="32">
        <v>1154</v>
      </c>
      <c r="E25" s="228">
        <f t="shared" si="0"/>
        <v>4100</v>
      </c>
      <c r="F25" s="32">
        <f t="shared" si="3"/>
        <v>355.28596187175043</v>
      </c>
      <c r="G25" s="32">
        <f t="shared" si="6"/>
        <v>233.21956769055748</v>
      </c>
      <c r="H25" s="32">
        <f>SUM(E25/E61)*100</f>
        <v>0.47180758211999696</v>
      </c>
      <c r="I25" s="426">
        <v>190</v>
      </c>
      <c r="J25" s="524">
        <v>220</v>
      </c>
      <c r="K25" s="788">
        <v>500</v>
      </c>
      <c r="L25" s="183">
        <f t="shared" si="4"/>
        <v>227.27272727272728</v>
      </c>
      <c r="M25" s="321">
        <f t="shared" si="5"/>
        <v>263.15789473684214</v>
      </c>
      <c r="N25" s="479">
        <v>1568</v>
      </c>
      <c r="O25" s="481">
        <v>3600</v>
      </c>
      <c r="P25" s="142"/>
      <c r="Q25" s="142"/>
      <c r="R25" s="142"/>
    </row>
    <row r="26" spans="1:18" ht="18" customHeight="1">
      <c r="A26" s="236" t="s">
        <v>159</v>
      </c>
      <c r="B26" s="234">
        <v>11395</v>
      </c>
      <c r="C26" s="227">
        <f t="shared" si="2"/>
        <v>6210</v>
      </c>
      <c r="D26" s="32">
        <v>6057.4</v>
      </c>
      <c r="E26" s="228">
        <f t="shared" si="0"/>
        <v>7803.9000000000005</v>
      </c>
      <c r="F26" s="32">
        <f t="shared" si="3"/>
        <v>128.8325023937663</v>
      </c>
      <c r="G26" s="32">
        <f t="shared" si="6"/>
        <v>125.66666666666669</v>
      </c>
      <c r="H26" s="32">
        <f>SUM(E26/E61)*100</f>
        <v>0.89803394880640119</v>
      </c>
      <c r="I26" s="426">
        <v>1250</v>
      </c>
      <c r="J26" s="524">
        <v>1689</v>
      </c>
      <c r="K26" s="802">
        <v>1815</v>
      </c>
      <c r="L26" s="183">
        <f t="shared" si="4"/>
        <v>107.46003552397869</v>
      </c>
      <c r="M26" s="321">
        <f t="shared" si="5"/>
        <v>145.19999999999999</v>
      </c>
      <c r="N26" s="479">
        <v>4960</v>
      </c>
      <c r="O26" s="481">
        <v>5988.9000000000005</v>
      </c>
      <c r="P26" s="142"/>
      <c r="Q26" s="142"/>
      <c r="R26" s="142"/>
    </row>
    <row r="27" spans="1:18" s="180" customFormat="1" ht="18" customHeight="1">
      <c r="A27" s="237" t="s">
        <v>197</v>
      </c>
      <c r="B27" s="234">
        <v>17370</v>
      </c>
      <c r="C27" s="227">
        <f t="shared" si="2"/>
        <v>9680</v>
      </c>
      <c r="D27" s="32">
        <v>10083</v>
      </c>
      <c r="E27" s="228">
        <f t="shared" si="0"/>
        <v>14519</v>
      </c>
      <c r="F27" s="32">
        <f t="shared" si="3"/>
        <v>143.9948428047208</v>
      </c>
      <c r="G27" s="32">
        <f t="shared" ref="G27:G49" si="7">(E27/C27)*100</f>
        <v>149.9896694214876</v>
      </c>
      <c r="H27" s="32">
        <f>SUM(E27/E61)*100</f>
        <v>1.6707742158049357</v>
      </c>
      <c r="I27" s="426">
        <v>1550</v>
      </c>
      <c r="J27" s="183">
        <v>1605</v>
      </c>
      <c r="K27" s="789">
        <v>1660</v>
      </c>
      <c r="L27" s="183">
        <f t="shared" si="4"/>
        <v>103.42679127725856</v>
      </c>
      <c r="M27" s="321">
        <f t="shared" si="5"/>
        <v>107.0967741935484</v>
      </c>
      <c r="N27" s="479">
        <v>8130</v>
      </c>
      <c r="O27" s="481">
        <v>12859</v>
      </c>
      <c r="P27" s="179"/>
      <c r="Q27" s="179" t="s">
        <v>196</v>
      </c>
      <c r="R27" s="179"/>
    </row>
    <row r="28" spans="1:18" ht="18" customHeight="1">
      <c r="A28" s="221" t="s">
        <v>331</v>
      </c>
      <c r="B28" s="234">
        <v>910</v>
      </c>
      <c r="C28" s="227">
        <f t="shared" si="2"/>
        <v>705</v>
      </c>
      <c r="D28" s="32">
        <v>866</v>
      </c>
      <c r="E28" s="228">
        <f t="shared" si="0"/>
        <v>631</v>
      </c>
      <c r="F28" s="32">
        <f t="shared" si="3"/>
        <v>72.863741339491924</v>
      </c>
      <c r="G28" s="32">
        <f t="shared" si="7"/>
        <v>89.503546099290773</v>
      </c>
      <c r="H28" s="32">
        <f>SUM(E28/E61)*100</f>
        <v>7.2612337638467833E-2</v>
      </c>
      <c r="I28" s="426">
        <v>80</v>
      </c>
      <c r="J28" s="183">
        <v>168</v>
      </c>
      <c r="K28" s="550">
        <v>0</v>
      </c>
      <c r="L28" s="183">
        <f t="shared" si="4"/>
        <v>0</v>
      </c>
      <c r="M28" s="321">
        <f t="shared" si="5"/>
        <v>0</v>
      </c>
      <c r="N28" s="479">
        <v>625</v>
      </c>
      <c r="O28" s="481">
        <v>631</v>
      </c>
      <c r="P28" s="134"/>
      <c r="Q28" s="142"/>
      <c r="R28" s="142"/>
    </row>
    <row r="29" spans="1:18" ht="18" customHeight="1">
      <c r="A29" s="221" t="s">
        <v>215</v>
      </c>
      <c r="B29" s="234">
        <v>14810</v>
      </c>
      <c r="C29" s="227">
        <f t="shared" si="2"/>
        <v>9220</v>
      </c>
      <c r="D29" s="32">
        <v>8334</v>
      </c>
      <c r="E29" s="228">
        <f t="shared" si="0"/>
        <v>10718</v>
      </c>
      <c r="F29" s="32">
        <f t="shared" si="3"/>
        <v>128.60571154307655</v>
      </c>
      <c r="G29" s="32">
        <f t="shared" si="7"/>
        <v>116.24728850325378</v>
      </c>
      <c r="H29" s="32">
        <f>SUM(E29/E61)*100</f>
        <v>1.2333740646736895</v>
      </c>
      <c r="I29" s="426">
        <v>1150</v>
      </c>
      <c r="J29" s="183">
        <v>1200</v>
      </c>
      <c r="K29" s="803">
        <v>1791</v>
      </c>
      <c r="L29" s="183">
        <f t="shared" si="4"/>
        <v>149.25</v>
      </c>
      <c r="M29" s="321">
        <f t="shared" si="5"/>
        <v>155.7391304347826</v>
      </c>
      <c r="N29" s="479">
        <v>8070</v>
      </c>
      <c r="O29" s="481">
        <v>8927</v>
      </c>
      <c r="P29" s="143"/>
      <c r="Q29" s="142"/>
      <c r="R29" s="142"/>
    </row>
    <row r="30" spans="1:18" ht="18" customHeight="1">
      <c r="A30" s="221" t="s">
        <v>267</v>
      </c>
      <c r="B30" s="234">
        <v>3280</v>
      </c>
      <c r="C30" s="227">
        <f t="shared" si="2"/>
        <v>2450</v>
      </c>
      <c r="D30" s="32">
        <v>2062</v>
      </c>
      <c r="E30" s="228">
        <f t="shared" si="0"/>
        <v>2345</v>
      </c>
      <c r="F30" s="32">
        <f t="shared" si="3"/>
        <v>113.72453928225023</v>
      </c>
      <c r="G30" s="32">
        <f t="shared" si="7"/>
        <v>95.714285714285722</v>
      </c>
      <c r="H30" s="32">
        <f>SUM(E30/E61)*100</f>
        <v>0.26985092196863242</v>
      </c>
      <c r="I30" s="426">
        <v>290</v>
      </c>
      <c r="J30" s="183">
        <v>254</v>
      </c>
      <c r="K30" s="789">
        <v>280</v>
      </c>
      <c r="L30" s="183">
        <f t="shared" si="4"/>
        <v>110.23622047244095</v>
      </c>
      <c r="M30" s="321">
        <f t="shared" si="5"/>
        <v>96.551724137931032</v>
      </c>
      <c r="N30" s="479">
        <v>2160</v>
      </c>
      <c r="O30" s="481">
        <v>2065</v>
      </c>
      <c r="P30" s="142"/>
      <c r="Q30" s="142"/>
      <c r="R30" s="142"/>
    </row>
    <row r="31" spans="1:18" ht="18" customHeight="1">
      <c r="A31" s="221" t="s">
        <v>206</v>
      </c>
      <c r="B31" s="234">
        <v>940</v>
      </c>
      <c r="C31" s="227">
        <f t="shared" si="2"/>
        <v>685</v>
      </c>
      <c r="D31" s="32">
        <v>540</v>
      </c>
      <c r="E31" s="228">
        <f t="shared" si="0"/>
        <v>8900</v>
      </c>
      <c r="F31" s="32">
        <f t="shared" si="3"/>
        <v>1648.148148148148</v>
      </c>
      <c r="G31" s="32">
        <f t="shared" si="7"/>
        <v>1299.2700729927008</v>
      </c>
      <c r="H31" s="32">
        <f>SUM(E31/E61)*100</f>
        <v>1.0241676782604812</v>
      </c>
      <c r="I31" s="426">
        <v>80</v>
      </c>
      <c r="J31" s="183">
        <v>60</v>
      </c>
      <c r="K31" s="789">
        <v>1500</v>
      </c>
      <c r="L31" s="183">
        <f t="shared" si="4"/>
        <v>2500</v>
      </c>
      <c r="M31" s="321">
        <f t="shared" si="5"/>
        <v>1875</v>
      </c>
      <c r="N31" s="479">
        <v>605</v>
      </c>
      <c r="O31" s="481">
        <v>7400</v>
      </c>
      <c r="P31" s="142"/>
      <c r="Q31" s="142"/>
      <c r="R31" s="142"/>
    </row>
    <row r="32" spans="1:18" ht="18" customHeight="1">
      <c r="A32" s="221" t="s">
        <v>207</v>
      </c>
      <c r="B32" s="234">
        <v>926</v>
      </c>
      <c r="C32" s="227">
        <f t="shared" si="2"/>
        <v>697</v>
      </c>
      <c r="D32" s="32">
        <v>779.1</v>
      </c>
      <c r="E32" s="228">
        <f t="shared" si="0"/>
        <v>5552.6</v>
      </c>
      <c r="F32" s="32">
        <f t="shared" si="3"/>
        <v>712.69413425747666</v>
      </c>
      <c r="G32" s="32">
        <f t="shared" si="7"/>
        <v>796.64275466284073</v>
      </c>
      <c r="H32" s="32">
        <f>SUM(E32/E61)*100</f>
        <v>0.63896555621451112</v>
      </c>
      <c r="I32" s="426">
        <v>88</v>
      </c>
      <c r="J32" s="524">
        <v>100.7</v>
      </c>
      <c r="K32" s="788">
        <v>900</v>
      </c>
      <c r="L32" s="183">
        <f t="shared" si="4"/>
        <v>893.74379344587885</v>
      </c>
      <c r="M32" s="321">
        <f t="shared" si="5"/>
        <v>1022.7272727272726</v>
      </c>
      <c r="N32" s="479">
        <v>609</v>
      </c>
      <c r="O32" s="481">
        <v>4652.6000000000004</v>
      </c>
      <c r="P32" s="143"/>
      <c r="Q32" s="142"/>
      <c r="R32" s="142"/>
    </row>
    <row r="33" spans="1:18" ht="18" customHeight="1">
      <c r="A33" s="238" t="s">
        <v>216</v>
      </c>
      <c r="B33" s="234">
        <v>0</v>
      </c>
      <c r="C33" s="227">
        <f t="shared" si="2"/>
        <v>0</v>
      </c>
      <c r="D33" s="32">
        <v>433.8</v>
      </c>
      <c r="E33" s="228">
        <f t="shared" si="0"/>
        <v>0</v>
      </c>
      <c r="F33" s="32">
        <f t="shared" si="3"/>
        <v>0</v>
      </c>
      <c r="G33" s="32"/>
      <c r="H33" s="32">
        <f>SUM(E33/E61)*100</f>
        <v>0</v>
      </c>
      <c r="I33" s="426">
        <v>0</v>
      </c>
      <c r="J33" s="524">
        <v>0</v>
      </c>
      <c r="K33" s="551">
        <v>0</v>
      </c>
      <c r="L33" s="183" t="e">
        <f t="shared" si="4"/>
        <v>#DIV/0!</v>
      </c>
      <c r="M33" s="321" t="e">
        <f t="shared" si="5"/>
        <v>#DIV/0!</v>
      </c>
      <c r="N33" s="479">
        <v>0</v>
      </c>
      <c r="O33" s="481">
        <v>0</v>
      </c>
      <c r="P33" s="142"/>
      <c r="Q33" s="142"/>
      <c r="R33" s="142"/>
    </row>
    <row r="34" spans="1:18" ht="18" customHeight="1">
      <c r="A34" s="238" t="s">
        <v>268</v>
      </c>
      <c r="B34" s="234">
        <v>4451</v>
      </c>
      <c r="C34" s="227">
        <f t="shared" si="2"/>
        <v>3434</v>
      </c>
      <c r="D34" s="32">
        <v>2970</v>
      </c>
      <c r="E34" s="228">
        <f t="shared" si="0"/>
        <v>3255</v>
      </c>
      <c r="F34" s="32">
        <f t="shared" si="3"/>
        <v>109.5959595959596</v>
      </c>
      <c r="G34" s="32">
        <f t="shared" si="7"/>
        <v>94.787419918462433</v>
      </c>
      <c r="H34" s="32">
        <f>SUM(E34/E61)*100</f>
        <v>0.37456919019526591</v>
      </c>
      <c r="I34" s="426">
        <v>374</v>
      </c>
      <c r="J34" s="183">
        <v>340</v>
      </c>
      <c r="K34" s="789">
        <v>375</v>
      </c>
      <c r="L34" s="183">
        <f t="shared" si="4"/>
        <v>110.29411764705883</v>
      </c>
      <c r="M34" s="321">
        <f t="shared" si="5"/>
        <v>100.26737967914438</v>
      </c>
      <c r="N34" s="479">
        <v>3060</v>
      </c>
      <c r="O34" s="481">
        <v>2880</v>
      </c>
      <c r="P34" s="142"/>
      <c r="Q34" s="142"/>
      <c r="R34" s="142"/>
    </row>
    <row r="35" spans="1:18" ht="18" customHeight="1">
      <c r="A35" s="238" t="s">
        <v>270</v>
      </c>
      <c r="B35" s="234">
        <v>4106</v>
      </c>
      <c r="C35" s="227">
        <f t="shared" si="2"/>
        <v>2996</v>
      </c>
      <c r="D35" s="32">
        <v>2800</v>
      </c>
      <c r="E35" s="228">
        <f t="shared" si="0"/>
        <v>2875</v>
      </c>
      <c r="F35" s="32">
        <f t="shared" si="3"/>
        <v>102.67857142857142</v>
      </c>
      <c r="G35" s="32">
        <f t="shared" si="7"/>
        <v>95.961281708945251</v>
      </c>
      <c r="H35" s="32">
        <f>SUM(E35/E61)*100</f>
        <v>0.33084068258414423</v>
      </c>
      <c r="I35" s="426">
        <v>325</v>
      </c>
      <c r="J35" s="183">
        <v>310</v>
      </c>
      <c r="K35" s="789">
        <v>325</v>
      </c>
      <c r="L35" s="183">
        <f t="shared" si="4"/>
        <v>104.83870967741935</v>
      </c>
      <c r="M35" s="321">
        <f t="shared" si="5"/>
        <v>100</v>
      </c>
      <c r="N35" s="479">
        <v>2671</v>
      </c>
      <c r="O35" s="481">
        <v>2550</v>
      </c>
      <c r="P35" s="142"/>
      <c r="Q35" s="142"/>
      <c r="R35" s="142"/>
    </row>
    <row r="36" spans="1:18" ht="18" customHeight="1">
      <c r="A36" s="221" t="s">
        <v>269</v>
      </c>
      <c r="B36" s="234">
        <v>14445</v>
      </c>
      <c r="C36" s="227">
        <f t="shared" si="2"/>
        <v>10748</v>
      </c>
      <c r="D36" s="32">
        <v>9850</v>
      </c>
      <c r="E36" s="228">
        <f t="shared" si="0"/>
        <v>10786</v>
      </c>
      <c r="F36" s="32">
        <f t="shared" si="3"/>
        <v>109.50253807106598</v>
      </c>
      <c r="G36" s="32">
        <f t="shared" si="7"/>
        <v>100.35355414960922</v>
      </c>
      <c r="H36" s="32">
        <f>SUM(E36/E61)*100</f>
        <v>1.2411991660356798</v>
      </c>
      <c r="I36" s="426">
        <v>1305</v>
      </c>
      <c r="J36" s="183">
        <v>1220</v>
      </c>
      <c r="K36" s="789">
        <v>1327</v>
      </c>
      <c r="L36" s="183">
        <f t="shared" si="4"/>
        <v>108.77049180327869</v>
      </c>
      <c r="M36" s="321">
        <f t="shared" si="5"/>
        <v>101.68582375478927</v>
      </c>
      <c r="N36" s="479">
        <v>9443</v>
      </c>
      <c r="O36" s="481">
        <v>9459</v>
      </c>
      <c r="P36" s="142"/>
      <c r="Q36" s="142"/>
      <c r="R36" s="142"/>
    </row>
    <row r="37" spans="1:18" ht="18" customHeight="1">
      <c r="A37" s="221" t="s">
        <v>406</v>
      </c>
      <c r="B37" s="234"/>
      <c r="C37" s="227"/>
      <c r="D37" s="32"/>
      <c r="E37" s="228">
        <f t="shared" ref="E37:E61" si="8">K37+O37</f>
        <v>600</v>
      </c>
      <c r="F37" s="32"/>
      <c r="G37" s="32"/>
      <c r="H37" s="32"/>
      <c r="I37" s="426"/>
      <c r="J37" s="183">
        <v>0</v>
      </c>
      <c r="K37" s="789">
        <v>210</v>
      </c>
      <c r="L37" s="183"/>
      <c r="M37" s="321"/>
      <c r="N37" s="479"/>
      <c r="O37" s="481">
        <v>390</v>
      </c>
      <c r="P37" s="142"/>
      <c r="Q37" s="142"/>
      <c r="R37" s="142"/>
    </row>
    <row r="38" spans="1:18" ht="18" customHeight="1">
      <c r="A38" s="221" t="s">
        <v>163</v>
      </c>
      <c r="B38" s="234">
        <v>30195</v>
      </c>
      <c r="C38" s="227">
        <f t="shared" si="2"/>
        <v>23145</v>
      </c>
      <c r="D38" s="32">
        <v>21300</v>
      </c>
      <c r="E38" s="228">
        <f t="shared" si="8"/>
        <v>25862.100000000002</v>
      </c>
      <c r="F38" s="32">
        <f t="shared" si="3"/>
        <v>121.41830985915493</v>
      </c>
      <c r="G38" s="32">
        <f t="shared" si="7"/>
        <v>111.73946856772523</v>
      </c>
      <c r="H38" s="32">
        <f>SUM(E38/E61)*100</f>
        <v>2.9760816754989206</v>
      </c>
      <c r="I38" s="426">
        <v>2800</v>
      </c>
      <c r="J38" s="183">
        <v>3150</v>
      </c>
      <c r="K38" s="789">
        <v>3110</v>
      </c>
      <c r="L38" s="183">
        <f t="shared" si="4"/>
        <v>98.730158730158735</v>
      </c>
      <c r="M38" s="321">
        <f t="shared" si="5"/>
        <v>111.07142857142858</v>
      </c>
      <c r="N38" s="479">
        <v>20345</v>
      </c>
      <c r="O38" s="481">
        <v>22752.100000000002</v>
      </c>
      <c r="P38" s="142" t="s">
        <v>247</v>
      </c>
      <c r="Q38" s="142"/>
      <c r="R38" s="142"/>
    </row>
    <row r="39" spans="1:18" ht="18" customHeight="1">
      <c r="A39" s="221" t="s">
        <v>217</v>
      </c>
      <c r="B39" s="234">
        <v>58803</v>
      </c>
      <c r="C39" s="227">
        <f t="shared" ref="C39:C61" si="9">I39+N39</f>
        <v>44610</v>
      </c>
      <c r="D39" s="32">
        <v>40727</v>
      </c>
      <c r="E39" s="228">
        <f t="shared" si="8"/>
        <v>41839</v>
      </c>
      <c r="F39" s="32">
        <f t="shared" si="3"/>
        <v>102.73037542662115</v>
      </c>
      <c r="G39" s="32">
        <f t="shared" si="7"/>
        <v>93.788388253754761</v>
      </c>
      <c r="H39" s="32">
        <f>SUM(E39/E61)*100</f>
        <v>4.8146237630045254</v>
      </c>
      <c r="I39" s="426">
        <v>5421</v>
      </c>
      <c r="J39" s="183">
        <v>5100</v>
      </c>
      <c r="K39" s="789">
        <v>4742</v>
      </c>
      <c r="L39" s="183">
        <f t="shared" si="4"/>
        <v>92.980392156862749</v>
      </c>
      <c r="M39" s="321">
        <f t="shared" si="5"/>
        <v>87.474635676074527</v>
      </c>
      <c r="N39" s="479">
        <v>39189</v>
      </c>
      <c r="O39" s="481">
        <v>37097</v>
      </c>
      <c r="P39" s="143">
        <f>K38+K39+K40</f>
        <v>9852</v>
      </c>
      <c r="Q39" s="142"/>
      <c r="R39" s="142"/>
    </row>
    <row r="40" spans="1:18" ht="18" customHeight="1">
      <c r="A40" s="238" t="s">
        <v>218</v>
      </c>
      <c r="B40" s="234">
        <v>31100</v>
      </c>
      <c r="C40" s="227">
        <f t="shared" si="9"/>
        <v>24240</v>
      </c>
      <c r="D40" s="32">
        <v>17450</v>
      </c>
      <c r="E40" s="228">
        <f t="shared" si="8"/>
        <v>17900</v>
      </c>
      <c r="F40" s="32">
        <f t="shared" si="3"/>
        <v>102.57879656160458</v>
      </c>
      <c r="G40" s="32">
        <f t="shared" si="7"/>
        <v>73.844884488448841</v>
      </c>
      <c r="H40" s="32">
        <f>SUM(E40/E61)*100</f>
        <v>2.059842858523889</v>
      </c>
      <c r="I40" s="426">
        <v>2960</v>
      </c>
      <c r="J40" s="183">
        <v>2000</v>
      </c>
      <c r="K40" s="789">
        <v>2000</v>
      </c>
      <c r="L40" s="183">
        <f t="shared" si="4"/>
        <v>100</v>
      </c>
      <c r="M40" s="321">
        <f t="shared" si="5"/>
        <v>67.567567567567565</v>
      </c>
      <c r="N40" s="479">
        <v>21280</v>
      </c>
      <c r="O40" s="481">
        <v>15900</v>
      </c>
      <c r="P40" s="142"/>
      <c r="Q40" s="142"/>
      <c r="R40" s="142"/>
    </row>
    <row r="41" spans="1:18" ht="18" customHeight="1">
      <c r="A41" s="238" t="s">
        <v>208</v>
      </c>
      <c r="B41" s="234">
        <v>2728</v>
      </c>
      <c r="C41" s="227">
        <f t="shared" si="9"/>
        <v>2093</v>
      </c>
      <c r="D41" s="32">
        <v>1445.3</v>
      </c>
      <c r="E41" s="228">
        <f t="shared" si="8"/>
        <v>2546</v>
      </c>
      <c r="F41" s="32">
        <f t="shared" si="3"/>
        <v>176.15719919739848</v>
      </c>
      <c r="G41" s="32">
        <f t="shared" si="7"/>
        <v>121.64357381748687</v>
      </c>
      <c r="H41" s="32">
        <f>SUM(E41/E61)*100</f>
        <v>0.29298100099451518</v>
      </c>
      <c r="I41" s="426">
        <v>210</v>
      </c>
      <c r="J41" s="183">
        <v>236</v>
      </c>
      <c r="K41" s="789">
        <v>416</v>
      </c>
      <c r="L41" s="183">
        <f t="shared" si="4"/>
        <v>176.27118644067795</v>
      </c>
      <c r="M41" s="321">
        <f t="shared" si="5"/>
        <v>198.0952380952381</v>
      </c>
      <c r="N41" s="479">
        <v>1883</v>
      </c>
      <c r="O41" s="481">
        <v>2130</v>
      </c>
      <c r="P41" s="142"/>
      <c r="Q41" s="142"/>
      <c r="R41" s="142"/>
    </row>
    <row r="42" spans="1:18" ht="18" customHeight="1">
      <c r="A42" s="239" t="s">
        <v>209</v>
      </c>
      <c r="B42" s="234">
        <v>3763</v>
      </c>
      <c r="C42" s="227">
        <f t="shared" si="9"/>
        <v>2938</v>
      </c>
      <c r="D42" s="32">
        <v>2212</v>
      </c>
      <c r="E42" s="228">
        <f t="shared" si="8"/>
        <v>2126</v>
      </c>
      <c r="F42" s="32">
        <f t="shared" si="3"/>
        <v>96.112115732368892</v>
      </c>
      <c r="G42" s="32">
        <f t="shared" si="7"/>
        <v>72.362151123213067</v>
      </c>
      <c r="H42" s="32">
        <f>SUM(E42/E61)*100</f>
        <v>0.24464949258222285</v>
      </c>
      <c r="I42" s="426">
        <v>295</v>
      </c>
      <c r="J42" s="183">
        <v>247</v>
      </c>
      <c r="K42" s="789">
        <v>267</v>
      </c>
      <c r="L42" s="183">
        <f t="shared" si="4"/>
        <v>108.09716599190284</v>
      </c>
      <c r="M42" s="321">
        <f t="shared" si="5"/>
        <v>90.508474576271198</v>
      </c>
      <c r="N42" s="479">
        <v>2643</v>
      </c>
      <c r="O42" s="481">
        <v>1859</v>
      </c>
      <c r="P42" s="143"/>
      <c r="Q42" s="143"/>
      <c r="R42" s="142"/>
    </row>
    <row r="43" spans="1:18" ht="18" customHeight="1">
      <c r="A43" s="240" t="s">
        <v>219</v>
      </c>
      <c r="B43" s="234">
        <v>853</v>
      </c>
      <c r="C43" s="227">
        <f t="shared" si="9"/>
        <v>628</v>
      </c>
      <c r="D43" s="391">
        <v>615</v>
      </c>
      <c r="E43" s="228">
        <f t="shared" si="8"/>
        <v>172</v>
      </c>
      <c r="F43" s="32">
        <f t="shared" si="3"/>
        <v>27.967479674796746</v>
      </c>
      <c r="G43" s="32">
        <f t="shared" si="7"/>
        <v>27.388535031847134</v>
      </c>
      <c r="H43" s="32">
        <f>SUM(E43/E61)*100</f>
        <v>1.9792903445034017E-2</v>
      </c>
      <c r="I43" s="426">
        <v>73</v>
      </c>
      <c r="J43" s="391">
        <v>75</v>
      </c>
      <c r="K43" s="564">
        <v>0</v>
      </c>
      <c r="L43" s="183">
        <f t="shared" si="4"/>
        <v>0</v>
      </c>
      <c r="M43" s="321">
        <f t="shared" si="5"/>
        <v>0</v>
      </c>
      <c r="N43" s="479">
        <v>555</v>
      </c>
      <c r="O43" s="482">
        <v>172</v>
      </c>
      <c r="P43" s="142"/>
      <c r="Q43" s="142"/>
      <c r="R43" s="142"/>
    </row>
    <row r="44" spans="1:18" ht="18" customHeight="1">
      <c r="A44" s="240" t="s">
        <v>220</v>
      </c>
      <c r="B44" s="234">
        <v>770</v>
      </c>
      <c r="C44" s="227">
        <f t="shared" si="9"/>
        <v>603</v>
      </c>
      <c r="D44" s="394">
        <v>736</v>
      </c>
      <c r="E44" s="228">
        <f t="shared" si="8"/>
        <v>58</v>
      </c>
      <c r="F44" s="32">
        <f t="shared" si="3"/>
        <v>7.8804347826086962</v>
      </c>
      <c r="G44" s="32">
        <f t="shared" si="7"/>
        <v>9.6185737976782768</v>
      </c>
      <c r="H44" s="32">
        <f>SUM(E44/E61)*100</f>
        <v>6.6743511616975176E-3</v>
      </c>
      <c r="I44" s="426">
        <v>65</v>
      </c>
      <c r="J44" s="391">
        <v>54</v>
      </c>
      <c r="K44" s="564">
        <v>0</v>
      </c>
      <c r="L44" s="183">
        <f t="shared" si="4"/>
        <v>0</v>
      </c>
      <c r="M44" s="321">
        <f t="shared" si="5"/>
        <v>0</v>
      </c>
      <c r="N44" s="479">
        <v>538</v>
      </c>
      <c r="O44" s="482">
        <v>58</v>
      </c>
      <c r="P44" s="143"/>
      <c r="Q44" s="143"/>
      <c r="R44" s="142"/>
    </row>
    <row r="45" spans="1:18" ht="18" customHeight="1">
      <c r="A45" s="240" t="s">
        <v>315</v>
      </c>
      <c r="B45" s="234">
        <v>1050</v>
      </c>
      <c r="C45" s="227">
        <f t="shared" si="9"/>
        <v>800</v>
      </c>
      <c r="D45" s="395">
        <v>683</v>
      </c>
      <c r="E45" s="228">
        <f t="shared" si="8"/>
        <v>810</v>
      </c>
      <c r="F45" s="32">
        <f t="shared" si="3"/>
        <v>118.59443631039532</v>
      </c>
      <c r="G45" s="32">
        <f t="shared" si="7"/>
        <v>101.25</v>
      </c>
      <c r="H45" s="32">
        <f>SUM(E45/E61)*100</f>
        <v>9.321076622370672E-2</v>
      </c>
      <c r="I45" s="426">
        <v>85</v>
      </c>
      <c r="J45" s="183">
        <v>80</v>
      </c>
      <c r="K45" s="789">
        <v>90</v>
      </c>
      <c r="L45" s="183">
        <f t="shared" si="4"/>
        <v>112.5</v>
      </c>
      <c r="M45" s="321">
        <f t="shared" si="5"/>
        <v>105.88235294117648</v>
      </c>
      <c r="N45" s="479">
        <v>715</v>
      </c>
      <c r="O45" s="481">
        <v>720</v>
      </c>
      <c r="P45" s="142"/>
      <c r="Q45" s="142"/>
      <c r="R45" s="142"/>
    </row>
    <row r="46" spans="1:18" ht="18" customHeight="1">
      <c r="A46" s="240" t="s">
        <v>221</v>
      </c>
      <c r="B46" s="234">
        <v>0</v>
      </c>
      <c r="C46" s="227">
        <f t="shared" si="9"/>
        <v>0</v>
      </c>
      <c r="D46" s="395">
        <v>46</v>
      </c>
      <c r="E46" s="228">
        <f t="shared" si="8"/>
        <v>0</v>
      </c>
      <c r="F46" s="32">
        <f t="shared" si="3"/>
        <v>0</v>
      </c>
      <c r="G46" s="32" t="e">
        <f t="shared" si="7"/>
        <v>#DIV/0!</v>
      </c>
      <c r="H46" s="32">
        <f>SUM(E46/E61)*100</f>
        <v>0</v>
      </c>
      <c r="I46" s="426">
        <v>0</v>
      </c>
      <c r="J46" s="395">
        <v>0</v>
      </c>
      <c r="K46" s="550">
        <v>0</v>
      </c>
      <c r="L46" s="183"/>
      <c r="M46" s="321" t="e">
        <f t="shared" si="5"/>
        <v>#DIV/0!</v>
      </c>
      <c r="N46" s="479">
        <v>0</v>
      </c>
      <c r="O46" s="481">
        <v>0</v>
      </c>
      <c r="P46" s="142"/>
      <c r="Q46" s="142"/>
      <c r="R46" s="142"/>
    </row>
    <row r="47" spans="1:18" ht="18" customHeight="1">
      <c r="A47" s="238" t="s">
        <v>222</v>
      </c>
      <c r="B47" s="234">
        <v>2655</v>
      </c>
      <c r="C47" s="227">
        <f t="shared" si="9"/>
        <v>2005</v>
      </c>
      <c r="D47" s="395">
        <v>1748</v>
      </c>
      <c r="E47" s="228">
        <f t="shared" si="8"/>
        <v>701</v>
      </c>
      <c r="F47" s="32">
        <f t="shared" si="3"/>
        <v>40.102974828375288</v>
      </c>
      <c r="G47" s="32">
        <f t="shared" si="7"/>
        <v>34.962593516209481</v>
      </c>
      <c r="H47" s="32">
        <f>SUM(E47/E61)*100</f>
        <v>8.066758904051656E-2</v>
      </c>
      <c r="I47" s="426">
        <v>230</v>
      </c>
      <c r="J47" s="183">
        <v>260</v>
      </c>
      <c r="K47" s="550">
        <v>0</v>
      </c>
      <c r="L47" s="183">
        <f t="shared" si="4"/>
        <v>0</v>
      </c>
      <c r="M47" s="321">
        <f t="shared" si="5"/>
        <v>0</v>
      </c>
      <c r="N47" s="479">
        <v>1775</v>
      </c>
      <c r="O47" s="481">
        <v>701</v>
      </c>
      <c r="P47" s="143"/>
      <c r="Q47" s="142"/>
      <c r="R47" s="142"/>
    </row>
    <row r="48" spans="1:18" ht="18" customHeight="1">
      <c r="A48" s="238" t="s">
        <v>223</v>
      </c>
      <c r="B48" s="234">
        <v>643</v>
      </c>
      <c r="C48" s="227">
        <f t="shared" si="9"/>
        <v>495</v>
      </c>
      <c r="D48" s="395">
        <v>526</v>
      </c>
      <c r="E48" s="228">
        <f t="shared" si="8"/>
        <v>420</v>
      </c>
      <c r="F48" s="32">
        <f t="shared" si="3"/>
        <v>79.847908745247153</v>
      </c>
      <c r="G48" s="32">
        <f t="shared" si="7"/>
        <v>84.848484848484844</v>
      </c>
      <c r="H48" s="32">
        <f>SUM(E48/E61)*100</f>
        <v>4.8331508412292376E-2</v>
      </c>
      <c r="I48" s="426">
        <v>52</v>
      </c>
      <c r="J48" s="183">
        <v>66</v>
      </c>
      <c r="K48" s="550">
        <v>0</v>
      </c>
      <c r="L48" s="183">
        <f t="shared" si="4"/>
        <v>0</v>
      </c>
      <c r="M48" s="321">
        <f t="shared" si="5"/>
        <v>0</v>
      </c>
      <c r="N48" s="479">
        <v>443</v>
      </c>
      <c r="O48" s="481">
        <v>420</v>
      </c>
      <c r="P48" s="142"/>
      <c r="Q48" s="142"/>
      <c r="R48" s="142"/>
    </row>
    <row r="49" spans="1:18" ht="18" customHeight="1">
      <c r="A49" s="238" t="s">
        <v>224</v>
      </c>
      <c r="B49" s="234">
        <v>848</v>
      </c>
      <c r="C49" s="227">
        <f t="shared" si="9"/>
        <v>608</v>
      </c>
      <c r="D49" s="183">
        <v>787</v>
      </c>
      <c r="E49" s="228">
        <f t="shared" si="8"/>
        <v>440</v>
      </c>
      <c r="F49" s="32">
        <f t="shared" si="3"/>
        <v>55.908513341804323</v>
      </c>
      <c r="G49" s="32">
        <f t="shared" si="7"/>
        <v>72.368421052631575</v>
      </c>
      <c r="H49" s="32">
        <f>SUM(E49/E61)*100</f>
        <v>5.0633008812877724E-2</v>
      </c>
      <c r="I49" s="426">
        <v>75</v>
      </c>
      <c r="J49" s="183">
        <v>101</v>
      </c>
      <c r="K49" s="550">
        <v>0</v>
      </c>
      <c r="L49" s="183">
        <f t="shared" si="4"/>
        <v>0</v>
      </c>
      <c r="M49" s="321">
        <f t="shared" si="5"/>
        <v>0</v>
      </c>
      <c r="N49" s="479">
        <v>533</v>
      </c>
      <c r="O49" s="481">
        <v>440</v>
      </c>
      <c r="P49" s="142"/>
      <c r="Q49" s="143"/>
      <c r="R49" s="142"/>
    </row>
    <row r="50" spans="1:18" ht="18" customHeight="1">
      <c r="A50" s="238" t="s">
        <v>265</v>
      </c>
      <c r="B50" s="241">
        <v>1050</v>
      </c>
      <c r="C50" s="227">
        <f t="shared" si="9"/>
        <v>795</v>
      </c>
      <c r="D50" s="396">
        <v>1148</v>
      </c>
      <c r="E50" s="228">
        <f t="shared" si="8"/>
        <v>433</v>
      </c>
      <c r="F50" s="32">
        <f t="shared" si="3"/>
        <v>37.717770034843205</v>
      </c>
      <c r="G50" s="32"/>
      <c r="H50" s="32">
        <f>SUM(E50/E61)*100</f>
        <v>4.9827483672672854E-2</v>
      </c>
      <c r="I50" s="426">
        <v>85</v>
      </c>
      <c r="J50" s="183">
        <v>125</v>
      </c>
      <c r="K50" s="550">
        <v>0</v>
      </c>
      <c r="L50" s="183">
        <f t="shared" si="4"/>
        <v>0</v>
      </c>
      <c r="M50" s="321">
        <f t="shared" si="5"/>
        <v>0</v>
      </c>
      <c r="N50" s="479">
        <v>710</v>
      </c>
      <c r="O50" s="481">
        <v>433</v>
      </c>
      <c r="P50" s="142"/>
      <c r="Q50" s="142"/>
      <c r="R50" s="142"/>
    </row>
    <row r="51" spans="1:18" ht="18" customHeight="1">
      <c r="A51" s="238" t="s">
        <v>300</v>
      </c>
      <c r="B51" s="241">
        <v>1263</v>
      </c>
      <c r="C51" s="227">
        <f t="shared" si="9"/>
        <v>953</v>
      </c>
      <c r="D51" s="417">
        <v>798</v>
      </c>
      <c r="E51" s="228">
        <f t="shared" si="8"/>
        <v>820</v>
      </c>
      <c r="F51" s="32">
        <f t="shared" si="3"/>
        <v>102.75689223057644</v>
      </c>
      <c r="G51" s="32"/>
      <c r="H51" s="32"/>
      <c r="I51" s="426">
        <v>100</v>
      </c>
      <c r="J51" s="183">
        <v>100</v>
      </c>
      <c r="K51" s="789">
        <v>90</v>
      </c>
      <c r="L51" s="183">
        <f t="shared" si="4"/>
        <v>90</v>
      </c>
      <c r="M51" s="321">
        <f t="shared" si="5"/>
        <v>90</v>
      </c>
      <c r="N51" s="479">
        <v>853</v>
      </c>
      <c r="O51" s="481">
        <v>730</v>
      </c>
      <c r="P51" s="142"/>
      <c r="Q51" s="142"/>
      <c r="R51" s="142"/>
    </row>
    <row r="52" spans="1:18" ht="18" customHeight="1">
      <c r="A52" s="238" t="s">
        <v>299</v>
      </c>
      <c r="B52" s="241">
        <v>3885</v>
      </c>
      <c r="C52" s="227">
        <f t="shared" si="9"/>
        <v>2640</v>
      </c>
      <c r="D52" s="417">
        <v>3239.4</v>
      </c>
      <c r="E52" s="228">
        <f t="shared" si="8"/>
        <v>6822</v>
      </c>
      <c r="F52" s="32">
        <f t="shared" si="3"/>
        <v>210.59455454713833</v>
      </c>
      <c r="G52" s="32"/>
      <c r="H52" s="32"/>
      <c r="I52" s="426">
        <v>520</v>
      </c>
      <c r="J52" s="183">
        <v>500</v>
      </c>
      <c r="K52" s="789">
        <v>820</v>
      </c>
      <c r="L52" s="183">
        <f t="shared" si="4"/>
        <v>164</v>
      </c>
      <c r="M52" s="321">
        <f t="shared" si="5"/>
        <v>157.69230769230768</v>
      </c>
      <c r="N52" s="479">
        <v>2120</v>
      </c>
      <c r="O52" s="481">
        <v>6002</v>
      </c>
      <c r="P52" s="142"/>
      <c r="Q52" s="142"/>
      <c r="R52" s="142"/>
    </row>
    <row r="53" spans="1:18" ht="18" customHeight="1">
      <c r="A53" s="238" t="s">
        <v>390</v>
      </c>
      <c r="B53" s="241"/>
      <c r="C53" s="227"/>
      <c r="D53" s="396">
        <v>0</v>
      </c>
      <c r="E53" s="228">
        <f t="shared" si="8"/>
        <v>202.5</v>
      </c>
      <c r="F53" s="32" t="e">
        <f t="shared" si="3"/>
        <v>#DIV/0!</v>
      </c>
      <c r="G53" s="32"/>
      <c r="H53" s="32"/>
      <c r="I53" s="426"/>
      <c r="J53" s="417"/>
      <c r="K53" s="789">
        <v>39</v>
      </c>
      <c r="L53" s="183"/>
      <c r="M53" s="321"/>
      <c r="N53" s="479"/>
      <c r="O53" s="481">
        <v>163.5</v>
      </c>
      <c r="P53" s="142"/>
      <c r="Q53" s="142"/>
      <c r="R53" s="142"/>
    </row>
    <row r="54" spans="1:18" ht="18" customHeight="1">
      <c r="A54" s="238" t="s">
        <v>387</v>
      </c>
      <c r="B54" s="241"/>
      <c r="C54" s="227"/>
      <c r="D54" s="417"/>
      <c r="E54" s="228">
        <f t="shared" si="8"/>
        <v>66</v>
      </c>
      <c r="F54" s="32"/>
      <c r="G54" s="32"/>
      <c r="H54" s="32"/>
      <c r="I54" s="426"/>
      <c r="J54" s="417"/>
      <c r="K54" s="550">
        <v>0</v>
      </c>
      <c r="L54" s="183"/>
      <c r="M54" s="321"/>
      <c r="N54" s="479"/>
      <c r="O54" s="481">
        <v>66</v>
      </c>
      <c r="P54" s="142"/>
      <c r="Q54" s="142"/>
      <c r="R54" s="142"/>
    </row>
    <row r="55" spans="1:18" ht="18" customHeight="1">
      <c r="A55" s="238" t="s">
        <v>388</v>
      </c>
      <c r="B55" s="241"/>
      <c r="C55" s="227"/>
      <c r="D55" s="417"/>
      <c r="E55" s="228">
        <f t="shared" si="8"/>
        <v>8110.9000000000005</v>
      </c>
      <c r="F55" s="32"/>
      <c r="G55" s="32"/>
      <c r="H55" s="32"/>
      <c r="I55" s="426"/>
      <c r="J55" s="417"/>
      <c r="K55" s="550">
        <v>1466.8</v>
      </c>
      <c r="L55" s="183"/>
      <c r="M55" s="321"/>
      <c r="N55" s="479"/>
      <c r="O55" s="481">
        <v>6644.1</v>
      </c>
      <c r="P55" s="142"/>
      <c r="Q55" s="142"/>
      <c r="R55" s="142"/>
    </row>
    <row r="56" spans="1:18" ht="18" customHeight="1">
      <c r="A56" s="238" t="s">
        <v>394</v>
      </c>
      <c r="B56" s="241"/>
      <c r="C56" s="227"/>
      <c r="D56" s="417"/>
      <c r="E56" s="228">
        <f t="shared" si="8"/>
        <v>1358</v>
      </c>
      <c r="F56" s="32"/>
      <c r="G56" s="32"/>
      <c r="H56" s="32"/>
      <c r="I56" s="426"/>
      <c r="J56" s="417"/>
      <c r="K56" s="789">
        <v>235</v>
      </c>
      <c r="L56" s="183"/>
      <c r="M56" s="321"/>
      <c r="N56" s="479"/>
      <c r="O56" s="481">
        <v>1123</v>
      </c>
      <c r="P56" s="143">
        <f>K56+K42+K41</f>
        <v>918</v>
      </c>
      <c r="Q56" s="142" t="s">
        <v>395</v>
      </c>
      <c r="R56" s="142"/>
    </row>
    <row r="57" spans="1:18" ht="18" customHeight="1">
      <c r="A57" s="610" t="s">
        <v>256</v>
      </c>
      <c r="B57" s="242"/>
      <c r="C57" s="227">
        <f t="shared" si="9"/>
        <v>0</v>
      </c>
      <c r="D57" s="417">
        <v>2047</v>
      </c>
      <c r="E57" s="228">
        <f t="shared" si="8"/>
        <v>1248.8999999999999</v>
      </c>
      <c r="F57" s="32">
        <f t="shared" si="3"/>
        <v>61.011235955056179</v>
      </c>
      <c r="G57" s="32"/>
      <c r="H57" s="32">
        <f>SUM(E57/E61)*100</f>
        <v>0.14371719251455223</v>
      </c>
      <c r="I57" s="426"/>
      <c r="J57" s="183">
        <v>164.9</v>
      </c>
      <c r="K57" s="789">
        <v>91.1</v>
      </c>
      <c r="L57" s="183">
        <f t="shared" si="4"/>
        <v>55.24560339599757</v>
      </c>
      <c r="M57" s="321"/>
      <c r="N57" s="479">
        <v>0</v>
      </c>
      <c r="O57" s="481">
        <v>1157.8</v>
      </c>
      <c r="P57" s="142"/>
      <c r="Q57" s="142"/>
      <c r="R57" s="142"/>
    </row>
    <row r="58" spans="1:18" ht="25.9" customHeight="1">
      <c r="A58" s="243" t="s">
        <v>20</v>
      </c>
      <c r="B58" s="230">
        <f>SUM(B4:B57)</f>
        <v>558693</v>
      </c>
      <c r="C58" s="227">
        <f t="shared" si="9"/>
        <v>403255</v>
      </c>
      <c r="D58" s="748">
        <f>SUM(D4:D57)</f>
        <v>396013.5</v>
      </c>
      <c r="E58" s="228">
        <f t="shared" si="8"/>
        <v>414092.09799999994</v>
      </c>
      <c r="F58" s="32">
        <f t="shared" si="3"/>
        <v>104.56514689524472</v>
      </c>
      <c r="G58" s="228">
        <f>E58/C58*100</f>
        <v>102.68740573582471</v>
      </c>
      <c r="H58" s="228">
        <f>E58/E61*100</f>
        <v>47.651656471311412</v>
      </c>
      <c r="I58" s="230">
        <f>SUM(I4:I57)</f>
        <v>50209</v>
      </c>
      <c r="J58" s="749">
        <f>SUM(J4:J57)</f>
        <v>46388.000000000007</v>
      </c>
      <c r="K58" s="230">
        <f>SUM(K4:K57)</f>
        <v>48954.1</v>
      </c>
      <c r="L58" s="183">
        <f t="shared" si="4"/>
        <v>105.53181857376906</v>
      </c>
      <c r="M58" s="183">
        <f>K58/I58*100</f>
        <v>97.500647294309786</v>
      </c>
      <c r="N58" s="750">
        <v>353046</v>
      </c>
      <c r="O58" s="750">
        <v>365137.99799999996</v>
      </c>
      <c r="P58" s="143"/>
      <c r="Q58" s="142"/>
      <c r="R58" s="142"/>
    </row>
    <row r="59" spans="1:18" ht="18" customHeight="1">
      <c r="A59" s="243" t="s">
        <v>199</v>
      </c>
      <c r="B59" s="244">
        <v>180100</v>
      </c>
      <c r="C59" s="227">
        <f t="shared" si="9"/>
        <v>130600</v>
      </c>
      <c r="D59" s="306">
        <v>92600</v>
      </c>
      <c r="E59" s="228">
        <f t="shared" si="8"/>
        <v>130600</v>
      </c>
      <c r="F59" s="32">
        <f t="shared" si="3"/>
        <v>141.03671706263498</v>
      </c>
      <c r="G59" s="228">
        <f>E59/C59*100</f>
        <v>100</v>
      </c>
      <c r="H59" s="228">
        <f>E59/E61*100</f>
        <v>15.028797615822342</v>
      </c>
      <c r="I59" s="429">
        <v>14600</v>
      </c>
      <c r="J59" s="724">
        <v>12000</v>
      </c>
      <c r="K59" s="429">
        <v>15600</v>
      </c>
      <c r="L59" s="183">
        <f t="shared" si="4"/>
        <v>130</v>
      </c>
      <c r="M59" s="183">
        <f>K59/I59*100</f>
        <v>106.84931506849315</v>
      </c>
      <c r="N59" s="483">
        <v>116000</v>
      </c>
      <c r="O59" s="666">
        <v>115000</v>
      </c>
      <c r="P59" s="142"/>
      <c r="Q59" s="142"/>
      <c r="R59" s="142"/>
    </row>
    <row r="60" spans="1:18" ht="19.5" customHeight="1">
      <c r="A60" s="245" t="s">
        <v>21</v>
      </c>
      <c r="B60" s="248">
        <f>B140</f>
        <v>461985</v>
      </c>
      <c r="C60" s="227">
        <f t="shared" si="9"/>
        <v>319315</v>
      </c>
      <c r="D60" s="228">
        <f>D140</f>
        <v>316033.61</v>
      </c>
      <c r="E60" s="228">
        <f t="shared" si="8"/>
        <v>324306.23</v>
      </c>
      <c r="F60" s="32">
        <f t="shared" si="3"/>
        <v>102.61763930741417</v>
      </c>
      <c r="G60" s="228">
        <f>E60/C60*100</f>
        <v>101.5631053974915</v>
      </c>
      <c r="H60" s="228">
        <f>E60/E61*100</f>
        <v>37.319545912866246</v>
      </c>
      <c r="I60" s="248">
        <f>I140</f>
        <v>43385</v>
      </c>
      <c r="J60" s="270">
        <f>J140</f>
        <v>43447.91</v>
      </c>
      <c r="K60" s="248">
        <f>K140</f>
        <v>43920</v>
      </c>
      <c r="L60" s="183">
        <f t="shared" si="4"/>
        <v>101.08656549877773</v>
      </c>
      <c r="M60" s="183">
        <f>K60/I60*100</f>
        <v>101.23314509623142</v>
      </c>
      <c r="N60" s="485">
        <v>275930</v>
      </c>
      <c r="O60" s="484">
        <v>280386.23</v>
      </c>
      <c r="P60" s="142"/>
      <c r="Q60" s="142"/>
      <c r="R60" s="142"/>
    </row>
    <row r="61" spans="1:18" ht="33.6" customHeight="1">
      <c r="A61" s="245" t="s">
        <v>22</v>
      </c>
      <c r="B61" s="241">
        <f>B58+B59+B60</f>
        <v>1200778</v>
      </c>
      <c r="C61" s="781">
        <f t="shared" si="9"/>
        <v>853170</v>
      </c>
      <c r="D61" s="780">
        <f>D58+D59+D60</f>
        <v>804647.11</v>
      </c>
      <c r="E61" s="228">
        <f t="shared" si="8"/>
        <v>868998.32799999986</v>
      </c>
      <c r="F61" s="32">
        <f>E61/D61*100</f>
        <v>107.99744598598009</v>
      </c>
      <c r="G61" s="228">
        <f>E61/C61*100</f>
        <v>101.85523729151282</v>
      </c>
      <c r="H61" s="228">
        <v>100</v>
      </c>
      <c r="I61" s="241">
        <f>SUM(I58:I60)</f>
        <v>108194</v>
      </c>
      <c r="J61" s="779">
        <f>J58+J59+J60</f>
        <v>101835.91</v>
      </c>
      <c r="K61" s="248">
        <f>K58+K59+K60</f>
        <v>108474.1</v>
      </c>
      <c r="L61" s="183">
        <f t="shared" si="4"/>
        <v>106.51851591447456</v>
      </c>
      <c r="M61" s="183">
        <f>K61/I61*100</f>
        <v>100.25888681442594</v>
      </c>
      <c r="N61" s="484">
        <v>744976</v>
      </c>
      <c r="O61" s="484">
        <v>760524.22799999989</v>
      </c>
      <c r="P61" s="351">
        <f>O58+O59+O60</f>
        <v>760524.22799999989</v>
      </c>
      <c r="Q61" s="142"/>
      <c r="R61" s="142"/>
    </row>
    <row r="62" spans="1:18" ht="21" customHeight="1">
      <c r="A62" s="957" t="s">
        <v>102</v>
      </c>
      <c r="B62" s="957"/>
      <c r="C62" s="957"/>
      <c r="D62" s="957"/>
      <c r="E62" s="957"/>
      <c r="F62" s="957"/>
      <c r="G62" s="957"/>
      <c r="H62" s="957"/>
      <c r="I62" s="957"/>
      <c r="J62" s="957"/>
      <c r="K62" s="957"/>
      <c r="L62" s="957"/>
      <c r="M62" s="957"/>
      <c r="N62" s="958"/>
      <c r="O62" s="958"/>
      <c r="P62" s="142"/>
      <c r="Q62" s="142"/>
      <c r="R62" s="142"/>
    </row>
    <row r="63" spans="1:18" ht="16.899999999999999" customHeight="1">
      <c r="A63" s="221" t="s">
        <v>271</v>
      </c>
      <c r="B63" s="222">
        <v>5410</v>
      </c>
      <c r="C63" s="227">
        <f t="shared" ref="C63:C73" si="10">I63+N63</f>
        <v>3430</v>
      </c>
      <c r="D63" s="32">
        <v>4091.7</v>
      </c>
      <c r="E63" s="228">
        <f t="shared" ref="E63:E73" si="11">K63+O63</f>
        <v>3537.3</v>
      </c>
      <c r="F63" s="32">
        <f t="shared" ref="F63:F140" si="12">E63/D63*100</f>
        <v>86.450619546887609</v>
      </c>
      <c r="G63" s="32">
        <f t="shared" ref="G63:G139" si="13">(E63/C63)*100</f>
        <v>103.12827988338194</v>
      </c>
      <c r="H63" s="32">
        <f>(E63/E140)*100</f>
        <v>1.0907283526437344</v>
      </c>
      <c r="I63" s="241">
        <v>430</v>
      </c>
      <c r="J63" s="183">
        <v>375</v>
      </c>
      <c r="K63" s="789">
        <v>416</v>
      </c>
      <c r="L63" s="183">
        <f t="shared" si="4"/>
        <v>110.93333333333332</v>
      </c>
      <c r="M63" s="321">
        <f t="shared" ref="M63:M140" si="14">K63/I63*100</f>
        <v>96.744186046511629</v>
      </c>
      <c r="N63" s="485">
        <v>3000</v>
      </c>
      <c r="O63" s="481">
        <v>3121.3</v>
      </c>
      <c r="P63" s="142"/>
      <c r="Q63" s="142"/>
      <c r="R63" s="142"/>
    </row>
    <row r="64" spans="1:18" ht="16.899999999999999" customHeight="1">
      <c r="A64" s="221" t="s">
        <v>272</v>
      </c>
      <c r="B64" s="222">
        <v>1885</v>
      </c>
      <c r="C64" s="227">
        <f t="shared" si="10"/>
        <v>1255</v>
      </c>
      <c r="D64" s="32">
        <v>1648.3</v>
      </c>
      <c r="E64" s="228">
        <f t="shared" si="11"/>
        <v>1614.2</v>
      </c>
      <c r="F64" s="32">
        <f t="shared" si="12"/>
        <v>97.931201844324463</v>
      </c>
      <c r="G64" s="32">
        <f t="shared" si="13"/>
        <v>128.62151394422312</v>
      </c>
      <c r="H64" s="32">
        <f>(E64/E140)*100</f>
        <v>0.49773943596458203</v>
      </c>
      <c r="I64" s="426">
        <v>185</v>
      </c>
      <c r="J64" s="183">
        <v>92</v>
      </c>
      <c r="K64" s="789">
        <v>242.2</v>
      </c>
      <c r="L64" s="183">
        <f t="shared" si="4"/>
        <v>263.26086956521738</v>
      </c>
      <c r="M64" s="321">
        <f t="shared" si="14"/>
        <v>130.91891891891891</v>
      </c>
      <c r="N64" s="479">
        <v>1070</v>
      </c>
      <c r="O64" s="481">
        <v>1372</v>
      </c>
      <c r="P64" s="142"/>
      <c r="Q64" s="142"/>
      <c r="R64" s="142"/>
    </row>
    <row r="65" spans="1:18" ht="16.899999999999999" customHeight="1">
      <c r="A65" s="221" t="s">
        <v>273</v>
      </c>
      <c r="B65" s="222">
        <v>12560</v>
      </c>
      <c r="C65" s="227">
        <f t="shared" si="10"/>
        <v>5350</v>
      </c>
      <c r="D65" s="32">
        <v>6219.3</v>
      </c>
      <c r="E65" s="228">
        <f t="shared" si="11"/>
        <v>9180</v>
      </c>
      <c r="F65" s="32">
        <f t="shared" si="12"/>
        <v>147.60503593652018</v>
      </c>
      <c r="G65" s="32">
        <f t="shared" si="13"/>
        <v>171.58878504672896</v>
      </c>
      <c r="H65" s="32">
        <f>(E65/E140)*100</f>
        <v>2.8306579247645045</v>
      </c>
      <c r="I65" s="426">
        <v>1220</v>
      </c>
      <c r="J65" s="183">
        <v>1650</v>
      </c>
      <c r="K65" s="803">
        <v>1807</v>
      </c>
      <c r="L65" s="183">
        <f t="shared" si="4"/>
        <v>109.51515151515152</v>
      </c>
      <c r="M65" s="321">
        <f t="shared" si="14"/>
        <v>148.11475409836066</v>
      </c>
      <c r="N65" s="479">
        <v>4130</v>
      </c>
      <c r="O65" s="481">
        <v>7373</v>
      </c>
      <c r="P65" s="142"/>
      <c r="Q65" s="142"/>
      <c r="R65" s="142"/>
    </row>
    <row r="66" spans="1:18" ht="16.899999999999999" customHeight="1">
      <c r="A66" s="221" t="s">
        <v>274</v>
      </c>
      <c r="B66" s="222">
        <v>7790</v>
      </c>
      <c r="C66" s="227">
        <f t="shared" si="10"/>
        <v>3690</v>
      </c>
      <c r="D66" s="32">
        <v>3273</v>
      </c>
      <c r="E66" s="228">
        <f t="shared" si="11"/>
        <v>3791</v>
      </c>
      <c r="F66" s="32">
        <f t="shared" si="12"/>
        <v>115.82645890620226</v>
      </c>
      <c r="G66" s="32">
        <f t="shared" si="13"/>
        <v>102.73712737127371</v>
      </c>
      <c r="H66" s="32">
        <f>(E66/E140)*100</f>
        <v>1.1689568837453417</v>
      </c>
      <c r="I66" s="426">
        <v>830</v>
      </c>
      <c r="J66" s="183">
        <v>850</v>
      </c>
      <c r="K66" s="803">
        <v>875</v>
      </c>
      <c r="L66" s="183">
        <f t="shared" si="4"/>
        <v>102.94117647058823</v>
      </c>
      <c r="M66" s="321">
        <f t="shared" si="14"/>
        <v>105.42168674698796</v>
      </c>
      <c r="N66" s="479">
        <v>2860</v>
      </c>
      <c r="O66" s="481">
        <v>2916</v>
      </c>
      <c r="P66" s="142"/>
      <c r="Q66" s="142"/>
      <c r="R66" s="142"/>
    </row>
    <row r="67" spans="1:18" ht="16.899999999999999" customHeight="1">
      <c r="A67" s="221" t="s">
        <v>134</v>
      </c>
      <c r="B67" s="222">
        <v>12014</v>
      </c>
      <c r="C67" s="227">
        <f t="shared" si="10"/>
        <v>7354</v>
      </c>
      <c r="D67" s="32">
        <v>7580</v>
      </c>
      <c r="E67" s="228">
        <f t="shared" si="11"/>
        <v>6970</v>
      </c>
      <c r="F67" s="32">
        <f t="shared" si="12"/>
        <v>91.952506596306065</v>
      </c>
      <c r="G67" s="32">
        <f t="shared" si="13"/>
        <v>94.778351917323917</v>
      </c>
      <c r="H67" s="32">
        <f>(E67/E140)*100</f>
        <v>2.1492032391730498</v>
      </c>
      <c r="I67" s="426">
        <v>1024</v>
      </c>
      <c r="J67" s="183">
        <v>900</v>
      </c>
      <c r="K67" s="789">
        <v>850</v>
      </c>
      <c r="L67" s="183">
        <f t="shared" si="4"/>
        <v>94.444444444444443</v>
      </c>
      <c r="M67" s="321">
        <f t="shared" si="14"/>
        <v>83.0078125</v>
      </c>
      <c r="N67" s="479">
        <v>6330</v>
      </c>
      <c r="O67" s="481">
        <v>6120</v>
      </c>
      <c r="P67" s="142"/>
      <c r="Q67" s="142"/>
      <c r="R67" s="142"/>
    </row>
    <row r="68" spans="1:18" ht="16.899999999999999" customHeight="1">
      <c r="A68" s="221" t="s">
        <v>225</v>
      </c>
      <c r="B68" s="222">
        <v>12430</v>
      </c>
      <c r="C68" s="227">
        <f t="shared" si="10"/>
        <v>7470</v>
      </c>
      <c r="D68" s="32">
        <v>8000</v>
      </c>
      <c r="E68" s="228">
        <f t="shared" si="11"/>
        <v>7590</v>
      </c>
      <c r="F68" s="32">
        <f t="shared" si="12"/>
        <v>94.875</v>
      </c>
      <c r="G68" s="32">
        <f t="shared" si="13"/>
        <v>101.60642570281124</v>
      </c>
      <c r="H68" s="32">
        <f>(E68/E140)*100</f>
        <v>2.3403805717824171</v>
      </c>
      <c r="I68" s="426">
        <v>1110</v>
      </c>
      <c r="J68" s="183">
        <v>910</v>
      </c>
      <c r="K68" s="789">
        <v>950</v>
      </c>
      <c r="L68" s="183">
        <f t="shared" si="4"/>
        <v>104.39560439560441</v>
      </c>
      <c r="M68" s="321">
        <f t="shared" si="14"/>
        <v>85.585585585585591</v>
      </c>
      <c r="N68" s="479">
        <v>6360</v>
      </c>
      <c r="O68" s="481">
        <v>6640</v>
      </c>
      <c r="P68" s="142"/>
      <c r="Q68" s="142"/>
      <c r="R68" s="142"/>
    </row>
    <row r="69" spans="1:18" ht="16.899999999999999" customHeight="1">
      <c r="A69" s="221" t="s">
        <v>135</v>
      </c>
      <c r="B69" s="222">
        <v>14010</v>
      </c>
      <c r="C69" s="227">
        <f t="shared" si="10"/>
        <v>8810</v>
      </c>
      <c r="D69" s="32">
        <v>10410</v>
      </c>
      <c r="E69" s="228">
        <f t="shared" si="11"/>
        <v>9950</v>
      </c>
      <c r="F69" s="32">
        <f t="shared" si="12"/>
        <v>95.581171950048031</v>
      </c>
      <c r="G69" s="32">
        <f t="shared" si="13"/>
        <v>112.93984108967084</v>
      </c>
      <c r="H69" s="32">
        <f>(E69/E140)*100</f>
        <v>3.0680878378438798</v>
      </c>
      <c r="I69" s="426">
        <v>1100</v>
      </c>
      <c r="J69" s="183">
        <v>1200</v>
      </c>
      <c r="K69" s="789">
        <v>1200</v>
      </c>
      <c r="L69" s="183">
        <f t="shared" si="4"/>
        <v>100</v>
      </c>
      <c r="M69" s="321">
        <f t="shared" si="14"/>
        <v>109.09090909090908</v>
      </c>
      <c r="N69" s="479">
        <v>7710</v>
      </c>
      <c r="O69" s="481">
        <v>8750</v>
      </c>
      <c r="P69" s="142"/>
      <c r="Q69" s="142"/>
      <c r="R69" s="142"/>
    </row>
    <row r="70" spans="1:18" ht="16.899999999999999" customHeight="1">
      <c r="A70" s="221" t="s">
        <v>226</v>
      </c>
      <c r="B70" s="222">
        <v>22120</v>
      </c>
      <c r="C70" s="227">
        <f t="shared" si="10"/>
        <v>12920</v>
      </c>
      <c r="D70" s="32">
        <v>16950</v>
      </c>
      <c r="E70" s="228">
        <f t="shared" si="11"/>
        <v>13710</v>
      </c>
      <c r="F70" s="32">
        <f t="shared" si="12"/>
        <v>80.884955752212377</v>
      </c>
      <c r="G70" s="32">
        <f t="shared" si="13"/>
        <v>106.11455108359134</v>
      </c>
      <c r="H70" s="32">
        <f>(E70/E140)*100</f>
        <v>4.2274858549587533</v>
      </c>
      <c r="I70" s="426">
        <v>2770</v>
      </c>
      <c r="J70" s="183">
        <v>2500</v>
      </c>
      <c r="K70" s="789">
        <v>2600</v>
      </c>
      <c r="L70" s="183">
        <f t="shared" si="4"/>
        <v>104</v>
      </c>
      <c r="M70" s="321">
        <f t="shared" si="14"/>
        <v>93.862815884476532</v>
      </c>
      <c r="N70" s="479">
        <v>10150</v>
      </c>
      <c r="O70" s="481">
        <v>11110</v>
      </c>
      <c r="P70" s="142"/>
      <c r="Q70" s="142"/>
      <c r="R70" s="142"/>
    </row>
    <row r="71" spans="1:18" ht="16.899999999999999" customHeight="1">
      <c r="A71" s="221" t="s">
        <v>227</v>
      </c>
      <c r="B71" s="222">
        <v>5365</v>
      </c>
      <c r="C71" s="227">
        <f t="shared" si="10"/>
        <v>3345</v>
      </c>
      <c r="D71" s="32">
        <v>4260</v>
      </c>
      <c r="E71" s="228">
        <f t="shared" si="11"/>
        <v>3960</v>
      </c>
      <c r="F71" s="32">
        <f t="shared" si="12"/>
        <v>92.957746478873233</v>
      </c>
      <c r="G71" s="32">
        <f t="shared" si="13"/>
        <v>118.38565022421525</v>
      </c>
      <c r="H71" s="32">
        <f>(E71/E140)*100</f>
        <v>1.2210681244082175</v>
      </c>
      <c r="I71" s="426">
        <v>420</v>
      </c>
      <c r="J71" s="183">
        <v>510</v>
      </c>
      <c r="K71" s="789">
        <v>430</v>
      </c>
      <c r="L71" s="183">
        <f t="shared" si="4"/>
        <v>84.313725490196077</v>
      </c>
      <c r="M71" s="321">
        <f t="shared" si="14"/>
        <v>102.38095238095238</v>
      </c>
      <c r="N71" s="479">
        <v>2925</v>
      </c>
      <c r="O71" s="481">
        <v>3530</v>
      </c>
      <c r="P71" s="142"/>
      <c r="Q71" s="142"/>
      <c r="R71" s="142"/>
    </row>
    <row r="72" spans="1:18" ht="16.899999999999999" customHeight="1">
      <c r="A72" s="221" t="s">
        <v>228</v>
      </c>
      <c r="B72" s="222">
        <v>5810</v>
      </c>
      <c r="C72" s="227">
        <f t="shared" si="10"/>
        <v>3480</v>
      </c>
      <c r="D72" s="32">
        <v>2661</v>
      </c>
      <c r="E72" s="228">
        <f t="shared" si="11"/>
        <v>5375</v>
      </c>
      <c r="F72" s="32">
        <f t="shared" si="12"/>
        <v>201.99173243141675</v>
      </c>
      <c r="G72" s="32">
        <f t="shared" si="13"/>
        <v>154.45402298850576</v>
      </c>
      <c r="H72" s="32">
        <f>(E72/E140)*100</f>
        <v>1.6573841335086288</v>
      </c>
      <c r="I72" s="426">
        <v>550</v>
      </c>
      <c r="J72" s="183">
        <v>550</v>
      </c>
      <c r="K72" s="789">
        <v>700</v>
      </c>
      <c r="L72" s="183">
        <f t="shared" si="4"/>
        <v>127.27272727272727</v>
      </c>
      <c r="M72" s="321">
        <f t="shared" si="14"/>
        <v>127.27272727272727</v>
      </c>
      <c r="N72" s="479">
        <v>2930</v>
      </c>
      <c r="O72" s="481">
        <v>4675</v>
      </c>
      <c r="P72" s="142"/>
      <c r="Q72" s="142"/>
      <c r="R72" s="142"/>
    </row>
    <row r="73" spans="1:18" ht="16.899999999999999" customHeight="1">
      <c r="A73" s="221" t="s">
        <v>275</v>
      </c>
      <c r="B73" s="222">
        <v>5076</v>
      </c>
      <c r="C73" s="227">
        <f t="shared" si="10"/>
        <v>2520</v>
      </c>
      <c r="D73" s="32">
        <v>2345</v>
      </c>
      <c r="E73" s="228">
        <f t="shared" si="11"/>
        <v>5750</v>
      </c>
      <c r="F73" s="32">
        <f t="shared" si="12"/>
        <v>245.20255863539444</v>
      </c>
      <c r="G73" s="32">
        <f t="shared" si="13"/>
        <v>228.17460317460316</v>
      </c>
      <c r="H73" s="32">
        <f>(E73/E140)*100</f>
        <v>1.7730155846836495</v>
      </c>
      <c r="I73" s="426">
        <v>780</v>
      </c>
      <c r="J73" s="183">
        <v>580</v>
      </c>
      <c r="K73" s="789">
        <v>750</v>
      </c>
      <c r="L73" s="183">
        <f t="shared" ref="L73:L140" si="15">K73/J73*100</f>
        <v>129.31034482758622</v>
      </c>
      <c r="M73" s="321">
        <f t="shared" si="14"/>
        <v>96.15384615384616</v>
      </c>
      <c r="N73" s="479">
        <v>1740</v>
      </c>
      <c r="O73" s="481">
        <v>5000</v>
      </c>
      <c r="P73" s="142"/>
      <c r="Q73" s="142"/>
      <c r="R73" s="142"/>
    </row>
    <row r="74" spans="1:18" ht="16.899999999999999" customHeight="1">
      <c r="A74" s="221" t="s">
        <v>276</v>
      </c>
      <c r="B74" s="222">
        <v>28575</v>
      </c>
      <c r="C74" s="227">
        <f t="shared" ref="C74:C118" si="16">I74+N74</f>
        <v>17575</v>
      </c>
      <c r="D74" s="32">
        <v>20506</v>
      </c>
      <c r="E74" s="228">
        <f t="shared" ref="E74:E89" si="17">K74+O74</f>
        <v>19460.099999999999</v>
      </c>
      <c r="F74" s="32">
        <f t="shared" si="12"/>
        <v>94.899541597581191</v>
      </c>
      <c r="G74" s="32">
        <f t="shared" si="13"/>
        <v>110.72603129445233</v>
      </c>
      <c r="H74" s="32">
        <f>(E74/E140)*100</f>
        <v>6.0005322746960488</v>
      </c>
      <c r="I74" s="426">
        <v>2750</v>
      </c>
      <c r="J74" s="183">
        <v>2279</v>
      </c>
      <c r="K74" s="789">
        <v>2146.6</v>
      </c>
      <c r="L74" s="183">
        <f t="shared" si="15"/>
        <v>94.190434401053096</v>
      </c>
      <c r="M74" s="321">
        <f t="shared" si="14"/>
        <v>78.058181818181822</v>
      </c>
      <c r="N74" s="479">
        <v>14825</v>
      </c>
      <c r="O74" s="481">
        <v>17313.5</v>
      </c>
      <c r="P74" s="142"/>
      <c r="Q74" s="142"/>
      <c r="R74" s="142"/>
    </row>
    <row r="75" spans="1:18" ht="16.899999999999999" customHeight="1">
      <c r="A75" s="221" t="s">
        <v>229</v>
      </c>
      <c r="B75" s="222">
        <v>12978</v>
      </c>
      <c r="C75" s="227">
        <f t="shared" si="16"/>
        <v>7898</v>
      </c>
      <c r="D75" s="32">
        <v>3803</v>
      </c>
      <c r="E75" s="228">
        <f t="shared" si="17"/>
        <v>15001</v>
      </c>
      <c r="F75" s="32">
        <f t="shared" si="12"/>
        <v>394.45174861951091</v>
      </c>
      <c r="G75" s="32">
        <f t="shared" si="13"/>
        <v>189.93416054697391</v>
      </c>
      <c r="H75" s="32">
        <f>(E75/E140)*100</f>
        <v>4.6255663975372912</v>
      </c>
      <c r="I75" s="426">
        <v>1250</v>
      </c>
      <c r="J75" s="183">
        <v>490</v>
      </c>
      <c r="K75" s="789">
        <v>2023</v>
      </c>
      <c r="L75" s="183">
        <f t="shared" si="15"/>
        <v>412.85714285714289</v>
      </c>
      <c r="M75" s="321">
        <f t="shared" si="14"/>
        <v>161.84</v>
      </c>
      <c r="N75" s="479">
        <v>6648</v>
      </c>
      <c r="O75" s="481">
        <v>12978</v>
      </c>
      <c r="P75" s="142"/>
      <c r="Q75" s="142"/>
      <c r="R75" s="142"/>
    </row>
    <row r="76" spans="1:18" ht="16.899999999999999" customHeight="1">
      <c r="A76" s="221" t="s">
        <v>230</v>
      </c>
      <c r="B76" s="222">
        <v>10250</v>
      </c>
      <c r="C76" s="227">
        <f t="shared" si="16"/>
        <v>5880</v>
      </c>
      <c r="D76" s="32">
        <v>9147</v>
      </c>
      <c r="E76" s="228">
        <f t="shared" si="17"/>
        <v>9177.6</v>
      </c>
      <c r="F76" s="32">
        <f t="shared" si="12"/>
        <v>100.33453591341424</v>
      </c>
      <c r="G76" s="32">
        <f t="shared" si="13"/>
        <v>156.08163265306123</v>
      </c>
      <c r="H76" s="32">
        <f>(E76/E140)*100</f>
        <v>2.8299178834769845</v>
      </c>
      <c r="I76" s="426">
        <v>980</v>
      </c>
      <c r="J76" s="183">
        <v>1250</v>
      </c>
      <c r="K76" s="803">
        <v>1589</v>
      </c>
      <c r="L76" s="183">
        <f t="shared" si="15"/>
        <v>127.12</v>
      </c>
      <c r="M76" s="321">
        <f t="shared" si="14"/>
        <v>162.14285714285714</v>
      </c>
      <c r="N76" s="479">
        <v>4900</v>
      </c>
      <c r="O76" s="481">
        <v>7588.6</v>
      </c>
      <c r="P76" s="142"/>
      <c r="Q76" s="142"/>
      <c r="R76" s="142"/>
    </row>
    <row r="77" spans="1:18" ht="16.899999999999999" customHeight="1">
      <c r="A77" s="221" t="s">
        <v>303</v>
      </c>
      <c r="B77" s="222">
        <v>0</v>
      </c>
      <c r="C77" s="227">
        <f t="shared" si="16"/>
        <v>0</v>
      </c>
      <c r="D77" s="183">
        <v>3530</v>
      </c>
      <c r="E77" s="228">
        <f t="shared" si="17"/>
        <v>0</v>
      </c>
      <c r="F77" s="32">
        <f t="shared" si="12"/>
        <v>0</v>
      </c>
      <c r="G77" s="32"/>
      <c r="H77" s="32">
        <f>(E77/E140)*100</f>
        <v>0</v>
      </c>
      <c r="I77" s="426">
        <v>0</v>
      </c>
      <c r="J77" s="183">
        <v>0</v>
      </c>
      <c r="K77" s="550">
        <v>0</v>
      </c>
      <c r="L77" s="183"/>
      <c r="M77" s="321"/>
      <c r="N77" s="479">
        <v>0</v>
      </c>
      <c r="O77" s="481">
        <v>0</v>
      </c>
      <c r="P77" s="142"/>
      <c r="Q77" s="142"/>
      <c r="R77" s="142"/>
    </row>
    <row r="78" spans="1:18" ht="16.899999999999999" customHeight="1">
      <c r="A78" s="221" t="s">
        <v>231</v>
      </c>
      <c r="B78" s="222">
        <v>2420</v>
      </c>
      <c r="C78" s="227">
        <f t="shared" si="16"/>
        <v>1620</v>
      </c>
      <c r="D78" s="183">
        <v>1537.5</v>
      </c>
      <c r="E78" s="228">
        <f t="shared" si="17"/>
        <v>2033.5</v>
      </c>
      <c r="F78" s="32">
        <f t="shared" si="12"/>
        <v>132.26016260162601</v>
      </c>
      <c r="G78" s="32">
        <f t="shared" si="13"/>
        <v>125.52469135802468</v>
      </c>
      <c r="H78" s="32">
        <f>(E78/E140)*100</f>
        <v>0.62703081590507848</v>
      </c>
      <c r="I78" s="426">
        <v>200</v>
      </c>
      <c r="J78" s="183">
        <v>223</v>
      </c>
      <c r="K78" s="789">
        <v>180</v>
      </c>
      <c r="L78" s="183">
        <f t="shared" si="15"/>
        <v>80.717488789237663</v>
      </c>
      <c r="M78" s="321">
        <f t="shared" si="14"/>
        <v>90</v>
      </c>
      <c r="N78" s="479">
        <v>1420</v>
      </c>
      <c r="O78" s="481">
        <v>1853.5</v>
      </c>
      <c r="P78" s="142"/>
      <c r="Q78" s="142"/>
      <c r="R78" s="142"/>
    </row>
    <row r="79" spans="1:18" ht="16.899999999999999" customHeight="1">
      <c r="A79" s="221" t="s">
        <v>232</v>
      </c>
      <c r="B79" s="222">
        <v>3985</v>
      </c>
      <c r="C79" s="227">
        <f t="shared" si="16"/>
        <v>1365</v>
      </c>
      <c r="D79" s="183">
        <v>3416</v>
      </c>
      <c r="E79" s="228">
        <f t="shared" si="17"/>
        <v>3630.9</v>
      </c>
      <c r="F79" s="32">
        <f t="shared" si="12"/>
        <v>106.29098360655738</v>
      </c>
      <c r="G79" s="32">
        <f t="shared" si="13"/>
        <v>266</v>
      </c>
      <c r="H79" s="32">
        <f>(E79/E140)*100</f>
        <v>1.1195899628570194</v>
      </c>
      <c r="I79" s="426">
        <v>350</v>
      </c>
      <c r="J79" s="183">
        <v>750</v>
      </c>
      <c r="K79" s="803">
        <v>790</v>
      </c>
      <c r="L79" s="183">
        <f t="shared" si="15"/>
        <v>105.33333333333333</v>
      </c>
      <c r="M79" s="321">
        <f t="shared" si="14"/>
        <v>225.71428571428572</v>
      </c>
      <c r="N79" s="479">
        <v>1015</v>
      </c>
      <c r="O79" s="481">
        <v>2840.9</v>
      </c>
      <c r="P79" s="142"/>
      <c r="Q79" s="142"/>
      <c r="R79" s="142"/>
    </row>
    <row r="80" spans="1:18" ht="16.899999999999999" customHeight="1">
      <c r="A80" s="221" t="s">
        <v>233</v>
      </c>
      <c r="B80" s="222">
        <v>3890</v>
      </c>
      <c r="C80" s="227">
        <f t="shared" si="16"/>
        <v>1345</v>
      </c>
      <c r="D80" s="183">
        <v>3412</v>
      </c>
      <c r="E80" s="228">
        <f t="shared" si="17"/>
        <v>3722.6</v>
      </c>
      <c r="F80" s="32">
        <f t="shared" si="12"/>
        <v>109.1031652989449</v>
      </c>
      <c r="G80" s="32">
        <f t="shared" si="13"/>
        <v>276.7732342007435</v>
      </c>
      <c r="H80" s="32">
        <f>(E80/E140)*100</f>
        <v>1.1478657070510179</v>
      </c>
      <c r="I80" s="426">
        <v>350</v>
      </c>
      <c r="J80" s="183">
        <v>650</v>
      </c>
      <c r="K80" s="803">
        <v>880</v>
      </c>
      <c r="L80" s="183">
        <f t="shared" si="15"/>
        <v>135.38461538461539</v>
      </c>
      <c r="M80" s="321">
        <f t="shared" si="14"/>
        <v>251.42857142857142</v>
      </c>
      <c r="N80" s="479">
        <v>995</v>
      </c>
      <c r="O80" s="481">
        <v>2842.6</v>
      </c>
      <c r="P80" s="142"/>
      <c r="Q80" s="142"/>
      <c r="R80" s="142"/>
    </row>
    <row r="81" spans="1:18" ht="16.899999999999999" customHeight="1">
      <c r="A81" s="221" t="s">
        <v>292</v>
      </c>
      <c r="B81" s="222">
        <v>3875</v>
      </c>
      <c r="C81" s="227">
        <f t="shared" si="16"/>
        <v>1380</v>
      </c>
      <c r="D81" s="183">
        <v>3002</v>
      </c>
      <c r="E81" s="228">
        <f t="shared" si="17"/>
        <v>3855</v>
      </c>
      <c r="F81" s="32">
        <f t="shared" si="12"/>
        <v>128.41439040639574</v>
      </c>
      <c r="G81" s="32">
        <f t="shared" si="13"/>
        <v>279.34782608695656</v>
      </c>
      <c r="H81" s="32">
        <f>(E81/E140)*100</f>
        <v>1.1886913180792118</v>
      </c>
      <c r="I81" s="426">
        <v>450</v>
      </c>
      <c r="J81" s="183">
        <v>612</v>
      </c>
      <c r="K81" s="803">
        <v>863</v>
      </c>
      <c r="L81" s="183">
        <f t="shared" si="15"/>
        <v>141.01307189542484</v>
      </c>
      <c r="M81" s="321">
        <f t="shared" si="14"/>
        <v>191.77777777777777</v>
      </c>
      <c r="N81" s="479">
        <v>930</v>
      </c>
      <c r="O81" s="481">
        <v>2992</v>
      </c>
      <c r="P81" s="142"/>
      <c r="Q81" s="142"/>
      <c r="R81" s="142"/>
    </row>
    <row r="82" spans="1:18" ht="16.899999999999999" customHeight="1">
      <c r="A82" s="221" t="s">
        <v>283</v>
      </c>
      <c r="B82" s="222">
        <v>4493</v>
      </c>
      <c r="C82" s="227">
        <f t="shared" si="16"/>
        <v>1983</v>
      </c>
      <c r="D82" s="183">
        <v>4347</v>
      </c>
      <c r="E82" s="228">
        <f t="shared" si="17"/>
        <v>5209.2</v>
      </c>
      <c r="F82" s="32">
        <f t="shared" si="12"/>
        <v>119.8343685300207</v>
      </c>
      <c r="G82" s="32">
        <f t="shared" si="13"/>
        <v>262.69288956127082</v>
      </c>
      <c r="H82" s="32">
        <f>(E82/E140)*100</f>
        <v>1.6062596145624461</v>
      </c>
      <c r="I82" s="426">
        <v>560</v>
      </c>
      <c r="J82" s="183">
        <v>920</v>
      </c>
      <c r="K82" s="806">
        <v>884.2</v>
      </c>
      <c r="L82" s="183">
        <f t="shared" si="15"/>
        <v>96.108695652173921</v>
      </c>
      <c r="M82" s="321">
        <f t="shared" si="14"/>
        <v>157.89285714285714</v>
      </c>
      <c r="N82" s="479">
        <v>1423</v>
      </c>
      <c r="O82" s="481">
        <v>4325</v>
      </c>
      <c r="P82" s="142"/>
      <c r="Q82" s="142"/>
      <c r="R82" s="142"/>
    </row>
    <row r="83" spans="1:18" ht="16.899999999999999" customHeight="1">
      <c r="A83" s="221" t="s">
        <v>328</v>
      </c>
      <c r="B83" s="222">
        <v>0</v>
      </c>
      <c r="C83" s="227">
        <f t="shared" si="16"/>
        <v>220</v>
      </c>
      <c r="D83" s="183">
        <v>2193</v>
      </c>
      <c r="E83" s="228">
        <f t="shared" si="17"/>
        <v>0</v>
      </c>
      <c r="F83" s="32"/>
      <c r="G83" s="32"/>
      <c r="H83" s="32">
        <f>(E83/E140)*100</f>
        <v>0</v>
      </c>
      <c r="I83" s="426">
        <v>0</v>
      </c>
      <c r="J83" s="183">
        <v>0</v>
      </c>
      <c r="K83" s="550">
        <v>0</v>
      </c>
      <c r="L83" s="183"/>
      <c r="M83" s="321"/>
      <c r="N83" s="479">
        <v>220</v>
      </c>
      <c r="O83" s="481">
        <v>0</v>
      </c>
      <c r="P83" s="142"/>
      <c r="Q83" s="142"/>
      <c r="R83" s="142"/>
    </row>
    <row r="84" spans="1:18" ht="16.899999999999999" customHeight="1">
      <c r="A84" s="221" t="s">
        <v>329</v>
      </c>
      <c r="B84" s="222">
        <v>3240</v>
      </c>
      <c r="C84" s="227">
        <f t="shared" si="16"/>
        <v>1770</v>
      </c>
      <c r="D84" s="183">
        <v>1220</v>
      </c>
      <c r="E84" s="228">
        <f t="shared" si="17"/>
        <v>2970</v>
      </c>
      <c r="F84" s="32"/>
      <c r="G84" s="32">
        <f t="shared" si="13"/>
        <v>167.79661016949152</v>
      </c>
      <c r="H84" s="32"/>
      <c r="I84" s="426">
        <v>290</v>
      </c>
      <c r="J84" s="183">
        <v>350</v>
      </c>
      <c r="K84" s="789">
        <v>300</v>
      </c>
      <c r="L84" s="183"/>
      <c r="M84" s="321">
        <f t="shared" si="14"/>
        <v>103.44827586206897</v>
      </c>
      <c r="N84" s="479">
        <v>1480</v>
      </c>
      <c r="O84" s="481">
        <v>2670</v>
      </c>
      <c r="P84" s="142"/>
      <c r="Q84" s="142"/>
      <c r="R84" s="142"/>
    </row>
    <row r="85" spans="1:18" ht="16.899999999999999" customHeight="1">
      <c r="A85" s="221" t="s">
        <v>234</v>
      </c>
      <c r="B85" s="222">
        <v>6670</v>
      </c>
      <c r="C85" s="227">
        <f t="shared" si="16"/>
        <v>4420</v>
      </c>
      <c r="D85" s="183">
        <v>3570</v>
      </c>
      <c r="E85" s="228">
        <f t="shared" si="17"/>
        <v>950</v>
      </c>
      <c r="F85" s="32">
        <f t="shared" si="12"/>
        <v>26.610644257703083</v>
      </c>
      <c r="G85" s="32">
        <f t="shared" si="13"/>
        <v>21.49321266968326</v>
      </c>
      <c r="H85" s="32">
        <f>(E85/E140)*100</f>
        <v>0.29293300964338553</v>
      </c>
      <c r="I85" s="426">
        <v>580</v>
      </c>
      <c r="J85" s="183">
        <v>500</v>
      </c>
      <c r="K85" s="550">
        <v>0</v>
      </c>
      <c r="L85" s="183">
        <f t="shared" si="15"/>
        <v>0</v>
      </c>
      <c r="M85" s="321">
        <f t="shared" si="14"/>
        <v>0</v>
      </c>
      <c r="N85" s="479">
        <v>3840</v>
      </c>
      <c r="O85" s="481">
        <v>950</v>
      </c>
      <c r="P85" s="142"/>
      <c r="Q85" s="142"/>
      <c r="R85" s="142"/>
    </row>
    <row r="86" spans="1:18" ht="16.899999999999999" customHeight="1">
      <c r="A86" s="221" t="s">
        <v>235</v>
      </c>
      <c r="B86" s="222">
        <v>0</v>
      </c>
      <c r="C86" s="227">
        <f t="shared" si="16"/>
        <v>0</v>
      </c>
      <c r="D86" s="183">
        <v>3298</v>
      </c>
      <c r="E86" s="228">
        <f t="shared" si="17"/>
        <v>0</v>
      </c>
      <c r="F86" s="32">
        <f t="shared" si="12"/>
        <v>0</v>
      </c>
      <c r="G86" s="32"/>
      <c r="H86" s="32">
        <f>(E86/E140)*100</f>
        <v>0</v>
      </c>
      <c r="I86" s="426">
        <v>0</v>
      </c>
      <c r="J86" s="183">
        <v>0</v>
      </c>
      <c r="K86" s="550">
        <v>0</v>
      </c>
      <c r="L86" s="183" t="e">
        <f t="shared" si="15"/>
        <v>#DIV/0!</v>
      </c>
      <c r="M86" s="321"/>
      <c r="N86" s="479">
        <v>0</v>
      </c>
      <c r="O86" s="481">
        <v>0</v>
      </c>
      <c r="P86" s="142"/>
      <c r="Q86" s="142"/>
      <c r="R86" s="142"/>
    </row>
    <row r="87" spans="1:18" ht="16.899999999999999" customHeight="1">
      <c r="A87" s="221" t="s">
        <v>293</v>
      </c>
      <c r="B87" s="222">
        <v>9881</v>
      </c>
      <c r="C87" s="227">
        <f t="shared" si="16"/>
        <v>5906</v>
      </c>
      <c r="D87" s="183">
        <v>6408.7</v>
      </c>
      <c r="E87" s="228">
        <f t="shared" si="17"/>
        <v>9080.7999999999993</v>
      </c>
      <c r="F87" s="32">
        <f t="shared" si="12"/>
        <v>141.6948835177181</v>
      </c>
      <c r="G87" s="32">
        <f t="shared" si="13"/>
        <v>153.7555028784287</v>
      </c>
      <c r="H87" s="32">
        <f>(E87/E140)*100</f>
        <v>2.8000695515470055</v>
      </c>
      <c r="I87" s="426">
        <v>980</v>
      </c>
      <c r="J87" s="183">
        <v>975</v>
      </c>
      <c r="K87" s="803">
        <v>1847.8</v>
      </c>
      <c r="L87" s="183">
        <f t="shared" si="15"/>
        <v>189.51794871794871</v>
      </c>
      <c r="M87" s="321">
        <f t="shared" si="14"/>
        <v>188.55102040816325</v>
      </c>
      <c r="N87" s="479">
        <v>4926</v>
      </c>
      <c r="O87" s="481">
        <v>7233</v>
      </c>
      <c r="P87" s="142"/>
      <c r="Q87" s="142"/>
      <c r="R87" s="142"/>
    </row>
    <row r="88" spans="1:18" ht="16.899999999999999" customHeight="1">
      <c r="A88" s="221" t="s">
        <v>236</v>
      </c>
      <c r="B88" s="222">
        <v>3125</v>
      </c>
      <c r="C88" s="227">
        <f t="shared" si="16"/>
        <v>1070</v>
      </c>
      <c r="D88" s="183">
        <v>4940</v>
      </c>
      <c r="E88" s="228">
        <f t="shared" si="17"/>
        <v>3680</v>
      </c>
      <c r="F88" s="32">
        <f t="shared" si="12"/>
        <v>74.493927125506076</v>
      </c>
      <c r="G88" s="32">
        <f t="shared" si="13"/>
        <v>343.92523364485982</v>
      </c>
      <c r="H88" s="32">
        <f>(E88/E140)*100</f>
        <v>1.1347299741975356</v>
      </c>
      <c r="I88" s="426">
        <v>260</v>
      </c>
      <c r="J88" s="183">
        <v>850</v>
      </c>
      <c r="K88" s="803">
        <v>950</v>
      </c>
      <c r="L88" s="183">
        <f t="shared" si="15"/>
        <v>111.76470588235294</v>
      </c>
      <c r="M88" s="321">
        <f t="shared" si="14"/>
        <v>365.38461538461536</v>
      </c>
      <c r="N88" s="479">
        <v>810</v>
      </c>
      <c r="O88" s="481">
        <v>2730</v>
      </c>
      <c r="P88" s="142"/>
      <c r="Q88" s="142"/>
      <c r="R88" s="142"/>
    </row>
    <row r="89" spans="1:18" ht="16.899999999999999" customHeight="1">
      <c r="A89" s="221" t="s">
        <v>330</v>
      </c>
      <c r="B89" s="222">
        <v>7850</v>
      </c>
      <c r="C89" s="227">
        <f t="shared" si="16"/>
        <v>4810</v>
      </c>
      <c r="D89" s="183">
        <v>5623.5</v>
      </c>
      <c r="E89" s="228">
        <f t="shared" si="17"/>
        <v>3809</v>
      </c>
      <c r="F89" s="32">
        <f t="shared" si="12"/>
        <v>67.733617853649861</v>
      </c>
      <c r="G89" s="32">
        <f t="shared" si="13"/>
        <v>79.189189189189193</v>
      </c>
      <c r="H89" s="32">
        <f>(E89/E140)*100</f>
        <v>1.1745071934017426</v>
      </c>
      <c r="I89" s="426">
        <v>530</v>
      </c>
      <c r="J89" s="183">
        <v>445</v>
      </c>
      <c r="K89" s="789">
        <v>410</v>
      </c>
      <c r="L89" s="183">
        <f t="shared" si="15"/>
        <v>92.134831460674164</v>
      </c>
      <c r="M89" s="321">
        <f t="shared" si="14"/>
        <v>77.358490566037744</v>
      </c>
      <c r="N89" s="479">
        <v>4280</v>
      </c>
      <c r="O89" s="481">
        <v>3399</v>
      </c>
      <c r="P89" s="142"/>
      <c r="Q89" s="142"/>
      <c r="R89" s="142"/>
    </row>
    <row r="90" spans="1:18" ht="16.899999999999999" customHeight="1">
      <c r="A90" s="221" t="s">
        <v>277</v>
      </c>
      <c r="B90" s="222">
        <v>908</v>
      </c>
      <c r="C90" s="227">
        <f t="shared" si="16"/>
        <v>585</v>
      </c>
      <c r="D90" s="183">
        <v>1699.8</v>
      </c>
      <c r="E90" s="228">
        <f t="shared" ref="E90:E130" si="18">K90+O90</f>
        <v>992</v>
      </c>
      <c r="F90" s="32">
        <f t="shared" si="12"/>
        <v>58.3598070361219</v>
      </c>
      <c r="G90" s="32">
        <f t="shared" si="13"/>
        <v>169.57264957264957</v>
      </c>
      <c r="H90" s="32">
        <f>(E90/E140)*100</f>
        <v>0.30588373217498788</v>
      </c>
      <c r="I90" s="426">
        <v>75</v>
      </c>
      <c r="J90" s="524">
        <v>525</v>
      </c>
      <c r="K90" s="789">
        <v>20</v>
      </c>
      <c r="L90" s="183">
        <f t="shared" si="15"/>
        <v>3.8095238095238098</v>
      </c>
      <c r="M90" s="321">
        <f t="shared" si="14"/>
        <v>26.666666666666668</v>
      </c>
      <c r="N90" s="479">
        <v>510</v>
      </c>
      <c r="O90" s="481">
        <v>972</v>
      </c>
      <c r="P90" s="142"/>
      <c r="Q90" s="142"/>
      <c r="R90" s="142"/>
    </row>
    <row r="91" spans="1:18" ht="16.899999999999999" customHeight="1">
      <c r="A91" s="221" t="s">
        <v>237</v>
      </c>
      <c r="B91" s="222">
        <v>9509</v>
      </c>
      <c r="C91" s="227">
        <f t="shared" si="16"/>
        <v>5069</v>
      </c>
      <c r="D91" s="183">
        <v>6260</v>
      </c>
      <c r="E91" s="228">
        <f t="shared" si="18"/>
        <v>8576.2999999999993</v>
      </c>
      <c r="F91" s="32">
        <f t="shared" si="12"/>
        <v>137.00159744408944</v>
      </c>
      <c r="G91" s="32">
        <f t="shared" si="13"/>
        <v>169.19116196488457</v>
      </c>
      <c r="H91" s="32">
        <f>(E91/E140)*100</f>
        <v>2.6445067058995444</v>
      </c>
      <c r="I91" s="426">
        <v>945</v>
      </c>
      <c r="J91" s="183">
        <v>900</v>
      </c>
      <c r="K91" s="803">
        <v>1950</v>
      </c>
      <c r="L91" s="183">
        <f t="shared" si="15"/>
        <v>216.66666666666666</v>
      </c>
      <c r="M91" s="321">
        <f t="shared" si="14"/>
        <v>206.34920634920638</v>
      </c>
      <c r="N91" s="479">
        <v>4124</v>
      </c>
      <c r="O91" s="481">
        <v>6626.3</v>
      </c>
      <c r="P91" s="142"/>
      <c r="Q91" s="142"/>
      <c r="R91" s="142"/>
    </row>
    <row r="92" spans="1:18" ht="16.899999999999999" customHeight="1">
      <c r="A92" s="221" t="s">
        <v>238</v>
      </c>
      <c r="B92" s="222">
        <v>12290</v>
      </c>
      <c r="C92" s="227">
        <f t="shared" si="16"/>
        <v>7260</v>
      </c>
      <c r="D92" s="392">
        <v>9919.2999999999993</v>
      </c>
      <c r="E92" s="228">
        <f t="shared" si="18"/>
        <v>10950.5</v>
      </c>
      <c r="F92" s="32">
        <f t="shared" si="12"/>
        <v>110.39589487161395</v>
      </c>
      <c r="G92" s="32">
        <f t="shared" si="13"/>
        <v>150.83333333333334</v>
      </c>
      <c r="H92" s="32">
        <f>(E92/E140)*100</f>
        <v>3.3765925495788349</v>
      </c>
      <c r="I92" s="426">
        <v>920</v>
      </c>
      <c r="J92" s="183">
        <v>1545</v>
      </c>
      <c r="K92" s="789">
        <v>2001.3</v>
      </c>
      <c r="L92" s="183">
        <f t="shared" si="15"/>
        <v>129.53398058252426</v>
      </c>
      <c r="M92" s="321">
        <f t="shared" si="14"/>
        <v>217.53260869565216</v>
      </c>
      <c r="N92" s="479">
        <v>6340</v>
      </c>
      <c r="O92" s="481">
        <v>8949.2000000000007</v>
      </c>
      <c r="P92" s="91" t="s">
        <v>248</v>
      </c>
      <c r="Q92" s="91"/>
      <c r="R92" s="142"/>
    </row>
    <row r="93" spans="1:18" ht="16.899999999999999" customHeight="1">
      <c r="A93" s="238" t="s">
        <v>239</v>
      </c>
      <c r="B93" s="222">
        <v>4110</v>
      </c>
      <c r="C93" s="227">
        <f t="shared" si="16"/>
        <v>2600</v>
      </c>
      <c r="D93" s="183">
        <v>2599.71</v>
      </c>
      <c r="E93" s="228">
        <f t="shared" si="18"/>
        <v>943.03000000000009</v>
      </c>
      <c r="F93" s="32">
        <f t="shared" si="12"/>
        <v>36.274430609567993</v>
      </c>
      <c r="G93" s="32">
        <f t="shared" si="13"/>
        <v>36.270384615384621</v>
      </c>
      <c r="H93" s="32">
        <f>(E93/E140)*100</f>
        <v>0.29078380640421253</v>
      </c>
      <c r="I93" s="426">
        <v>350</v>
      </c>
      <c r="J93" s="392">
        <v>286.51</v>
      </c>
      <c r="K93" s="663">
        <v>0</v>
      </c>
      <c r="L93" s="183">
        <f t="shared" si="15"/>
        <v>0</v>
      </c>
      <c r="M93" s="321">
        <f t="shared" si="14"/>
        <v>0</v>
      </c>
      <c r="N93" s="479">
        <v>2250</v>
      </c>
      <c r="O93" s="486">
        <v>943.03000000000009</v>
      </c>
      <c r="P93" s="563">
        <f>K63+K64+K65+K66+K67+K68+K69+K70+K71+K72+K73+K74+K75+K76+K77+K78+K79+K80+K81+K82+K83+K84+K85+K86+K87+K88+K89+K90+K91+K92+K93+K131+K132+K134+K135+K136+K137+K139</f>
        <v>29364.7</v>
      </c>
      <c r="Q93" s="91"/>
      <c r="R93" s="142"/>
    </row>
    <row r="94" spans="1:18" ht="16.899999999999999" customHeight="1">
      <c r="A94" s="238" t="s">
        <v>278</v>
      </c>
      <c r="B94" s="222">
        <v>14901</v>
      </c>
      <c r="C94" s="227">
        <f t="shared" si="16"/>
        <v>9858</v>
      </c>
      <c r="D94" s="183">
        <v>10020</v>
      </c>
      <c r="E94" s="228">
        <f t="shared" si="18"/>
        <v>9489</v>
      </c>
      <c r="F94" s="32">
        <f t="shared" si="12"/>
        <v>94.700598802395206</v>
      </c>
      <c r="G94" s="32">
        <f t="shared" si="13"/>
        <v>96.256847230675589</v>
      </c>
      <c r="H94" s="32">
        <f>(E94/E140)*100</f>
        <v>2.9259382405327212</v>
      </c>
      <c r="I94" s="426">
        <v>1480</v>
      </c>
      <c r="J94" s="183">
        <v>1000</v>
      </c>
      <c r="K94" s="789">
        <v>1150</v>
      </c>
      <c r="L94" s="183">
        <f t="shared" si="15"/>
        <v>114.99999999999999</v>
      </c>
      <c r="M94" s="321">
        <f t="shared" si="14"/>
        <v>77.702702702702695</v>
      </c>
      <c r="N94" s="479">
        <v>8378</v>
      </c>
      <c r="O94" s="481">
        <v>8339</v>
      </c>
      <c r="P94" s="142"/>
      <c r="Q94" s="142"/>
      <c r="R94" s="142"/>
    </row>
    <row r="95" spans="1:18" ht="16.899999999999999" customHeight="1">
      <c r="A95" s="240" t="s">
        <v>279</v>
      </c>
      <c r="B95" s="222">
        <v>18108</v>
      </c>
      <c r="C95" s="227">
        <f t="shared" si="16"/>
        <v>11465</v>
      </c>
      <c r="D95" s="183">
        <v>10502</v>
      </c>
      <c r="E95" s="228">
        <f t="shared" si="18"/>
        <v>3600</v>
      </c>
      <c r="F95" s="32">
        <f t="shared" si="12"/>
        <v>34.279184917158631</v>
      </c>
      <c r="G95" s="32">
        <f t="shared" si="13"/>
        <v>31.399912778020063</v>
      </c>
      <c r="H95" s="32">
        <f>(E95/E140)*100</f>
        <v>1.1100619312801978</v>
      </c>
      <c r="I95" s="426">
        <v>1970</v>
      </c>
      <c r="J95" s="183">
        <v>2281</v>
      </c>
      <c r="K95" s="550">
        <v>0</v>
      </c>
      <c r="L95" s="183">
        <f t="shared" si="15"/>
        <v>0</v>
      </c>
      <c r="M95" s="321">
        <f t="shared" si="14"/>
        <v>0</v>
      </c>
      <c r="N95" s="479">
        <v>9495</v>
      </c>
      <c r="O95" s="481">
        <v>3600</v>
      </c>
      <c r="P95" s="142"/>
      <c r="Q95" s="142"/>
      <c r="R95" s="142"/>
    </row>
    <row r="96" spans="1:18" ht="16.899999999999999" customHeight="1">
      <c r="A96" s="240" t="s">
        <v>280</v>
      </c>
      <c r="B96" s="222">
        <v>12576</v>
      </c>
      <c r="C96" s="227">
        <f t="shared" si="16"/>
        <v>7690</v>
      </c>
      <c r="D96" s="183">
        <v>7279.7</v>
      </c>
      <c r="E96" s="228">
        <f t="shared" si="18"/>
        <v>2013.6</v>
      </c>
      <c r="F96" s="32">
        <f t="shared" si="12"/>
        <v>27.660480514306908</v>
      </c>
      <c r="G96" s="32">
        <f t="shared" si="13"/>
        <v>26.184655396618982</v>
      </c>
      <c r="H96" s="32">
        <f>(E96/E140)*100</f>
        <v>0.62089464022939067</v>
      </c>
      <c r="I96" s="426">
        <v>1252</v>
      </c>
      <c r="J96" s="183">
        <v>1178.2</v>
      </c>
      <c r="K96" s="550">
        <v>0</v>
      </c>
      <c r="L96" s="183">
        <f t="shared" si="15"/>
        <v>0</v>
      </c>
      <c r="M96" s="321">
        <f t="shared" si="14"/>
        <v>0</v>
      </c>
      <c r="N96" s="479">
        <v>6438</v>
      </c>
      <c r="O96" s="481">
        <v>2013.6</v>
      </c>
      <c r="P96" s="142"/>
      <c r="Q96" s="142"/>
      <c r="R96" s="142"/>
    </row>
    <row r="97" spans="1:18" ht="16.899999999999999" customHeight="1">
      <c r="A97" s="240" t="s">
        <v>281</v>
      </c>
      <c r="B97" s="222">
        <v>6046</v>
      </c>
      <c r="C97" s="227">
        <f t="shared" si="16"/>
        <v>3922</v>
      </c>
      <c r="D97" s="183">
        <v>3116</v>
      </c>
      <c r="E97" s="228">
        <f t="shared" si="18"/>
        <v>2832</v>
      </c>
      <c r="F97" s="32">
        <f t="shared" si="12"/>
        <v>90.885750962772789</v>
      </c>
      <c r="G97" s="32">
        <f t="shared" si="13"/>
        <v>72.208057113717501</v>
      </c>
      <c r="H97" s="32">
        <f>(E97/E140)*100</f>
        <v>0.87324871927375558</v>
      </c>
      <c r="I97" s="426">
        <v>732</v>
      </c>
      <c r="J97" s="183">
        <v>361</v>
      </c>
      <c r="K97" s="789">
        <v>322</v>
      </c>
      <c r="L97" s="183">
        <f t="shared" si="15"/>
        <v>89.196675900277015</v>
      </c>
      <c r="M97" s="321">
        <f t="shared" si="14"/>
        <v>43.989071038251367</v>
      </c>
      <c r="N97" s="479">
        <v>3190</v>
      </c>
      <c r="O97" s="481">
        <v>2510</v>
      </c>
      <c r="P97" s="142"/>
      <c r="Q97" s="142"/>
      <c r="R97" s="142"/>
    </row>
    <row r="98" spans="1:18" ht="16.899999999999999" customHeight="1">
      <c r="A98" s="240" t="s">
        <v>282</v>
      </c>
      <c r="B98" s="222">
        <v>5236</v>
      </c>
      <c r="C98" s="227">
        <f t="shared" si="16"/>
        <v>3427</v>
      </c>
      <c r="D98" s="183">
        <v>2714</v>
      </c>
      <c r="E98" s="228">
        <f t="shared" si="18"/>
        <v>2935</v>
      </c>
      <c r="F98" s="32">
        <f t="shared" si="12"/>
        <v>108.14296241709653</v>
      </c>
      <c r="G98" s="32">
        <f t="shared" si="13"/>
        <v>85.643419900787862</v>
      </c>
      <c r="H98" s="32">
        <f>(E98/E140)*100</f>
        <v>0.905008824529828</v>
      </c>
      <c r="I98" s="426">
        <v>510</v>
      </c>
      <c r="J98" s="183">
        <v>270</v>
      </c>
      <c r="K98" s="789">
        <v>420</v>
      </c>
      <c r="L98" s="183">
        <f t="shared" si="15"/>
        <v>155.55555555555557</v>
      </c>
      <c r="M98" s="321">
        <f t="shared" si="14"/>
        <v>82.35294117647058</v>
      </c>
      <c r="N98" s="479">
        <v>2917</v>
      </c>
      <c r="O98" s="481">
        <v>2515</v>
      </c>
      <c r="P98" s="142"/>
      <c r="Q98" s="142"/>
      <c r="R98" s="142"/>
    </row>
    <row r="99" spans="1:18" ht="16.899999999999999" customHeight="1">
      <c r="A99" s="238" t="s">
        <v>240</v>
      </c>
      <c r="B99" s="222">
        <v>0</v>
      </c>
      <c r="C99" s="227">
        <f t="shared" si="16"/>
        <v>0</v>
      </c>
      <c r="D99" s="183">
        <v>750</v>
      </c>
      <c r="E99" s="228">
        <f t="shared" si="18"/>
        <v>0</v>
      </c>
      <c r="F99" s="32"/>
      <c r="G99" s="32"/>
      <c r="H99" s="32"/>
      <c r="I99" s="426">
        <v>0</v>
      </c>
      <c r="J99" s="183">
        <v>0</v>
      </c>
      <c r="K99" s="550">
        <v>0</v>
      </c>
      <c r="L99" s="183" t="e">
        <f t="shared" si="15"/>
        <v>#DIV/0!</v>
      </c>
      <c r="M99" s="321" t="e">
        <f t="shared" si="14"/>
        <v>#DIV/0!</v>
      </c>
      <c r="N99" s="479">
        <v>0</v>
      </c>
      <c r="O99" s="481">
        <v>0</v>
      </c>
      <c r="P99" s="142"/>
      <c r="Q99" s="142"/>
      <c r="R99" s="142"/>
    </row>
    <row r="100" spans="1:18" ht="16.899999999999999" customHeight="1">
      <c r="A100" s="238" t="s">
        <v>396</v>
      </c>
      <c r="B100" s="222">
        <v>2325</v>
      </c>
      <c r="C100" s="227"/>
      <c r="D100" s="183">
        <v>690</v>
      </c>
      <c r="E100" s="228">
        <f t="shared" si="18"/>
        <v>1179</v>
      </c>
      <c r="F100" s="32">
        <f t="shared" si="12"/>
        <v>170.86956521739128</v>
      </c>
      <c r="G100" s="32"/>
      <c r="H100" s="32"/>
      <c r="I100" s="426">
        <v>165</v>
      </c>
      <c r="J100" s="183">
        <v>160</v>
      </c>
      <c r="K100" s="550">
        <v>0</v>
      </c>
      <c r="L100" s="183">
        <f t="shared" si="15"/>
        <v>0</v>
      </c>
      <c r="M100" s="321">
        <f t="shared" si="14"/>
        <v>0</v>
      </c>
      <c r="N100" s="479"/>
      <c r="O100" s="481">
        <v>1179</v>
      </c>
      <c r="P100" s="142"/>
      <c r="Q100" s="142"/>
      <c r="R100" s="142"/>
    </row>
    <row r="101" spans="1:18" ht="16.899999999999999" customHeight="1">
      <c r="A101" s="238" t="s">
        <v>241</v>
      </c>
      <c r="B101" s="222">
        <v>2288</v>
      </c>
      <c r="C101" s="227">
        <f t="shared" si="16"/>
        <v>1364</v>
      </c>
      <c r="D101" s="183">
        <v>1245</v>
      </c>
      <c r="E101" s="228">
        <f t="shared" si="18"/>
        <v>1704</v>
      </c>
      <c r="F101" s="32">
        <f t="shared" si="12"/>
        <v>136.86746987951807</v>
      </c>
      <c r="G101" s="32">
        <f t="shared" si="13"/>
        <v>124.92668621700879</v>
      </c>
      <c r="H101" s="32">
        <f>(E101/E140)*100</f>
        <v>0.52542931413929361</v>
      </c>
      <c r="I101" s="426">
        <v>153</v>
      </c>
      <c r="J101" s="183">
        <v>140</v>
      </c>
      <c r="K101" s="789">
        <v>182</v>
      </c>
      <c r="L101" s="183">
        <f t="shared" si="15"/>
        <v>130</v>
      </c>
      <c r="M101" s="321">
        <f t="shared" si="14"/>
        <v>118.95424836601308</v>
      </c>
      <c r="N101" s="479">
        <v>1211</v>
      </c>
      <c r="O101" s="481">
        <v>1522</v>
      </c>
      <c r="P101" s="143"/>
      <c r="Q101" s="142"/>
      <c r="R101" s="142"/>
    </row>
    <row r="102" spans="1:18" ht="16.899999999999999" customHeight="1">
      <c r="A102" s="238" t="s">
        <v>284</v>
      </c>
      <c r="B102" s="222">
        <v>22395</v>
      </c>
      <c r="C102" s="227">
        <f t="shared" si="16"/>
        <v>14175</v>
      </c>
      <c r="D102" s="183">
        <v>10164</v>
      </c>
      <c r="E102" s="228">
        <f t="shared" si="18"/>
        <v>8957</v>
      </c>
      <c r="F102" s="32">
        <f t="shared" si="12"/>
        <v>88.124754033844937</v>
      </c>
      <c r="G102" s="32">
        <f t="shared" si="13"/>
        <v>63.188712522045854</v>
      </c>
      <c r="H102" s="32">
        <f>(E102/E140)*100</f>
        <v>2.7618957551324255</v>
      </c>
      <c r="I102" s="426">
        <v>1915</v>
      </c>
      <c r="J102" s="183">
        <v>1286</v>
      </c>
      <c r="K102" s="789">
        <v>995</v>
      </c>
      <c r="L102" s="183">
        <f t="shared" si="15"/>
        <v>77.371695178849137</v>
      </c>
      <c r="M102" s="321">
        <f t="shared" si="14"/>
        <v>51.958224543080945</v>
      </c>
      <c r="N102" s="479">
        <v>12260</v>
      </c>
      <c r="O102" s="481">
        <v>7962</v>
      </c>
      <c r="P102" s="142" t="s">
        <v>314</v>
      </c>
      <c r="Q102" s="142"/>
      <c r="R102" s="142"/>
    </row>
    <row r="103" spans="1:18" ht="16.899999999999999" customHeight="1">
      <c r="A103" s="238" t="s">
        <v>285</v>
      </c>
      <c r="B103" s="222">
        <v>12115</v>
      </c>
      <c r="C103" s="227">
        <f t="shared" si="16"/>
        <v>7735</v>
      </c>
      <c r="D103" s="183">
        <v>7878</v>
      </c>
      <c r="E103" s="228">
        <f t="shared" si="18"/>
        <v>5511.4</v>
      </c>
      <c r="F103" s="32">
        <f t="shared" si="12"/>
        <v>69.959380553439956</v>
      </c>
      <c r="G103" s="32">
        <f t="shared" si="13"/>
        <v>71.252747252747255</v>
      </c>
      <c r="H103" s="32">
        <f>(E103/E140)*100</f>
        <v>1.6994431466826894</v>
      </c>
      <c r="I103" s="426">
        <v>1020</v>
      </c>
      <c r="J103" s="183">
        <v>916</v>
      </c>
      <c r="K103" s="789">
        <v>833</v>
      </c>
      <c r="L103" s="183">
        <f t="shared" si="15"/>
        <v>90.938864628820966</v>
      </c>
      <c r="M103" s="321">
        <f t="shared" si="14"/>
        <v>81.666666666666671</v>
      </c>
      <c r="N103" s="479">
        <v>6715</v>
      </c>
      <c r="O103" s="481">
        <v>4678.3999999999996</v>
      </c>
      <c r="P103" s="143">
        <f>K102+K103+K104+K105+K106+K107+K108+K109+K110+K111+K112+K115+K116+K114+K113</f>
        <v>2973</v>
      </c>
      <c r="Q103" s="142"/>
      <c r="R103" s="142"/>
    </row>
    <row r="104" spans="1:18" ht="16.899999999999999" customHeight="1">
      <c r="A104" s="238" t="s">
        <v>324</v>
      </c>
      <c r="B104" s="222">
        <v>755</v>
      </c>
      <c r="C104" s="227">
        <f t="shared" si="16"/>
        <v>510</v>
      </c>
      <c r="D104" s="41">
        <v>96</v>
      </c>
      <c r="E104" s="228">
        <f t="shared" si="18"/>
        <v>345</v>
      </c>
      <c r="F104" s="32"/>
      <c r="G104" s="32">
        <f t="shared" si="13"/>
        <v>67.64705882352942</v>
      </c>
      <c r="H104" s="32"/>
      <c r="I104" s="426">
        <v>60</v>
      </c>
      <c r="J104" s="183">
        <v>20</v>
      </c>
      <c r="K104" s="789">
        <v>20</v>
      </c>
      <c r="L104" s="183">
        <f t="shared" ref="L104:L111" si="19">K104/J117*100</f>
        <v>7.2727272727272725</v>
      </c>
      <c r="M104" s="321">
        <f t="shared" si="14"/>
        <v>33.333333333333329</v>
      </c>
      <c r="N104" s="479">
        <v>450</v>
      </c>
      <c r="O104" s="481">
        <v>325</v>
      </c>
      <c r="P104" s="143"/>
      <c r="Q104" s="142"/>
      <c r="R104" s="142"/>
    </row>
    <row r="105" spans="1:18" ht="16.899999999999999" customHeight="1">
      <c r="A105" s="238" t="s">
        <v>325</v>
      </c>
      <c r="B105" s="222">
        <v>749</v>
      </c>
      <c r="C105" s="227">
        <f t="shared" si="16"/>
        <v>508</v>
      </c>
      <c r="D105" s="41">
        <v>97</v>
      </c>
      <c r="E105" s="228">
        <f t="shared" si="18"/>
        <v>508</v>
      </c>
      <c r="F105" s="32"/>
      <c r="G105" s="32">
        <f t="shared" si="13"/>
        <v>100</v>
      </c>
      <c r="H105" s="32"/>
      <c r="I105" s="426">
        <v>60</v>
      </c>
      <c r="J105" s="183">
        <v>20</v>
      </c>
      <c r="K105" s="789">
        <v>25</v>
      </c>
      <c r="L105" s="183">
        <f t="shared" si="19"/>
        <v>16.666666666666664</v>
      </c>
      <c r="M105" s="321">
        <f t="shared" si="14"/>
        <v>41.666666666666671</v>
      </c>
      <c r="N105" s="479">
        <v>448</v>
      </c>
      <c r="O105" s="481">
        <v>483</v>
      </c>
      <c r="P105" s="143"/>
      <c r="Q105" s="142"/>
      <c r="R105" s="142"/>
    </row>
    <row r="106" spans="1:18" ht="16.899999999999999" customHeight="1">
      <c r="A106" s="238" t="s">
        <v>326</v>
      </c>
      <c r="B106" s="222">
        <v>406</v>
      </c>
      <c r="C106" s="227">
        <f t="shared" si="16"/>
        <v>296</v>
      </c>
      <c r="D106" s="41">
        <v>111</v>
      </c>
      <c r="E106" s="228">
        <f t="shared" si="18"/>
        <v>296</v>
      </c>
      <c r="F106" s="32"/>
      <c r="G106" s="32">
        <f t="shared" si="13"/>
        <v>100</v>
      </c>
      <c r="H106" s="32"/>
      <c r="I106" s="426">
        <v>50</v>
      </c>
      <c r="J106" s="183">
        <v>15</v>
      </c>
      <c r="K106" s="789">
        <v>55</v>
      </c>
      <c r="L106" s="183">
        <f t="shared" si="19"/>
        <v>4.4773689352002597</v>
      </c>
      <c r="M106" s="321">
        <f t="shared" si="14"/>
        <v>110.00000000000001</v>
      </c>
      <c r="N106" s="479">
        <v>246</v>
      </c>
      <c r="O106" s="481">
        <v>241</v>
      </c>
      <c r="P106" s="143"/>
      <c r="Q106" s="142"/>
      <c r="R106" s="142"/>
    </row>
    <row r="107" spans="1:18" ht="16.899999999999999" customHeight="1">
      <c r="A107" s="238" t="s">
        <v>309</v>
      </c>
      <c r="B107" s="222"/>
      <c r="C107" s="227"/>
      <c r="D107" s="41">
        <v>163</v>
      </c>
      <c r="E107" s="228">
        <f t="shared" si="18"/>
        <v>311</v>
      </c>
      <c r="F107" s="32"/>
      <c r="G107" s="32"/>
      <c r="H107" s="32"/>
      <c r="I107" s="426"/>
      <c r="J107" s="183">
        <v>25</v>
      </c>
      <c r="K107" s="789">
        <v>25</v>
      </c>
      <c r="L107" s="183">
        <f t="shared" si="19"/>
        <v>1.1395751663779743</v>
      </c>
      <c r="M107" s="321"/>
      <c r="N107" s="479"/>
      <c r="O107" s="481">
        <v>286</v>
      </c>
      <c r="P107" s="142"/>
      <c r="Q107" s="142"/>
      <c r="R107" s="142"/>
    </row>
    <row r="108" spans="1:18" ht="16.899999999999999" customHeight="1">
      <c r="A108" s="238" t="s">
        <v>310</v>
      </c>
      <c r="B108" s="222"/>
      <c r="C108" s="227"/>
      <c r="D108" s="41">
        <v>232</v>
      </c>
      <c r="E108" s="228">
        <f t="shared" si="18"/>
        <v>1205</v>
      </c>
      <c r="F108" s="32"/>
      <c r="G108" s="32"/>
      <c r="H108" s="32"/>
      <c r="I108" s="426"/>
      <c r="J108" s="183">
        <v>35</v>
      </c>
      <c r="K108" s="789">
        <v>115</v>
      </c>
      <c r="L108" s="183">
        <f t="shared" si="19"/>
        <v>46</v>
      </c>
      <c r="M108" s="321"/>
      <c r="N108" s="479"/>
      <c r="O108" s="481">
        <v>1090</v>
      </c>
      <c r="P108" s="142"/>
      <c r="Q108" s="142"/>
      <c r="R108" s="142"/>
    </row>
    <row r="109" spans="1:18" ht="16.899999999999999" customHeight="1">
      <c r="A109" s="238" t="s">
        <v>319</v>
      </c>
      <c r="B109" s="222"/>
      <c r="C109" s="227"/>
      <c r="D109" s="41">
        <v>1996</v>
      </c>
      <c r="E109" s="228">
        <f t="shared" si="18"/>
        <v>3923</v>
      </c>
      <c r="F109" s="32"/>
      <c r="G109" s="32"/>
      <c r="H109" s="32"/>
      <c r="I109" s="426"/>
      <c r="J109" s="183">
        <v>352</v>
      </c>
      <c r="K109" s="789">
        <v>307</v>
      </c>
      <c r="L109" s="183">
        <f t="shared" si="19"/>
        <v>65.042372881355931</v>
      </c>
      <c r="M109" s="321"/>
      <c r="N109" s="479"/>
      <c r="O109" s="481">
        <v>3616</v>
      </c>
      <c r="P109" s="142"/>
      <c r="Q109" s="142"/>
      <c r="R109" s="142"/>
    </row>
    <row r="110" spans="1:18" ht="16.899999999999999" customHeight="1">
      <c r="A110" s="238" t="s">
        <v>320</v>
      </c>
      <c r="B110" s="222"/>
      <c r="C110" s="227"/>
      <c r="D110" s="41">
        <v>201</v>
      </c>
      <c r="E110" s="228">
        <f t="shared" si="18"/>
        <v>468</v>
      </c>
      <c r="F110" s="32"/>
      <c r="G110" s="32"/>
      <c r="H110" s="32"/>
      <c r="I110" s="426"/>
      <c r="J110" s="183">
        <v>25</v>
      </c>
      <c r="K110" s="789">
        <v>34</v>
      </c>
      <c r="L110" s="183">
        <f t="shared" si="19"/>
        <v>5.6666666666666661</v>
      </c>
      <c r="M110" s="321"/>
      <c r="N110" s="479"/>
      <c r="O110" s="481">
        <v>434</v>
      </c>
      <c r="P110" s="142"/>
      <c r="Q110" s="142"/>
      <c r="R110" s="142"/>
    </row>
    <row r="111" spans="1:18" ht="16.899999999999999" customHeight="1">
      <c r="A111" s="238" t="s">
        <v>311</v>
      </c>
      <c r="B111" s="222"/>
      <c r="C111" s="227"/>
      <c r="D111" s="41">
        <v>1783</v>
      </c>
      <c r="E111" s="228">
        <f t="shared" si="18"/>
        <v>3153</v>
      </c>
      <c r="F111" s="32"/>
      <c r="G111" s="32"/>
      <c r="H111" s="32"/>
      <c r="I111" s="426"/>
      <c r="J111" s="183">
        <v>320</v>
      </c>
      <c r="K111" s="789">
        <v>217</v>
      </c>
      <c r="L111" s="183">
        <f t="shared" si="19"/>
        <v>33.384615384615387</v>
      </c>
      <c r="M111" s="321"/>
      <c r="N111" s="479"/>
      <c r="O111" s="481">
        <v>2936</v>
      </c>
      <c r="P111" s="142"/>
      <c r="Q111" s="142"/>
      <c r="R111" s="142"/>
    </row>
    <row r="112" spans="1:18" ht="16.899999999999999" customHeight="1">
      <c r="A112" s="238" t="s">
        <v>312</v>
      </c>
      <c r="B112" s="222"/>
      <c r="C112" s="227"/>
      <c r="D112" s="41">
        <v>127</v>
      </c>
      <c r="E112" s="228">
        <f t="shared" si="18"/>
        <v>0</v>
      </c>
      <c r="F112" s="32"/>
      <c r="G112" s="32"/>
      <c r="H112" s="32"/>
      <c r="I112" s="426"/>
      <c r="J112" s="183">
        <v>0</v>
      </c>
      <c r="K112" s="550">
        <v>0</v>
      </c>
      <c r="L112" s="183"/>
      <c r="M112" s="321"/>
      <c r="N112" s="479"/>
      <c r="O112" s="481">
        <v>0</v>
      </c>
      <c r="P112" s="142"/>
      <c r="Q112" s="142"/>
      <c r="R112" s="142"/>
    </row>
    <row r="113" spans="1:18" ht="16.899999999999999" customHeight="1">
      <c r="A113" s="238" t="s">
        <v>380</v>
      </c>
      <c r="B113" s="222"/>
      <c r="C113" s="227"/>
      <c r="D113" s="41"/>
      <c r="E113" s="228">
        <f t="shared" si="18"/>
        <v>658</v>
      </c>
      <c r="F113" s="32"/>
      <c r="G113" s="32"/>
      <c r="H113" s="32"/>
      <c r="I113" s="426"/>
      <c r="J113" s="183">
        <v>0</v>
      </c>
      <c r="K113" s="789">
        <v>110</v>
      </c>
      <c r="L113" s="183"/>
      <c r="M113" s="321"/>
      <c r="N113" s="479"/>
      <c r="O113" s="481">
        <v>548</v>
      </c>
      <c r="P113" s="142"/>
      <c r="Q113" s="142"/>
      <c r="R113" s="142"/>
    </row>
    <row r="114" spans="1:18" ht="16.899999999999999" customHeight="1">
      <c r="A114" s="238" t="s">
        <v>332</v>
      </c>
      <c r="B114" s="222"/>
      <c r="C114" s="227"/>
      <c r="D114" s="41">
        <v>50</v>
      </c>
      <c r="E114" s="228">
        <f t="shared" si="18"/>
        <v>62</v>
      </c>
      <c r="F114" s="32"/>
      <c r="G114" s="32"/>
      <c r="H114" s="32"/>
      <c r="I114" s="426"/>
      <c r="J114" s="183">
        <v>25</v>
      </c>
      <c r="K114" s="550">
        <v>0</v>
      </c>
      <c r="L114" s="183"/>
      <c r="M114" s="321"/>
      <c r="N114" s="479"/>
      <c r="O114" s="481">
        <v>62</v>
      </c>
      <c r="P114" s="142"/>
      <c r="Q114" s="142"/>
      <c r="R114" s="142"/>
    </row>
    <row r="115" spans="1:18" ht="16.899999999999999" customHeight="1">
      <c r="A115" s="238" t="s">
        <v>313</v>
      </c>
      <c r="B115" s="222"/>
      <c r="C115" s="227"/>
      <c r="D115" s="417">
        <v>155</v>
      </c>
      <c r="E115" s="228">
        <f t="shared" si="18"/>
        <v>281</v>
      </c>
      <c r="F115" s="32"/>
      <c r="G115" s="32"/>
      <c r="H115" s="32"/>
      <c r="I115" s="426"/>
      <c r="J115" s="183">
        <v>20</v>
      </c>
      <c r="K115" s="789">
        <v>27</v>
      </c>
      <c r="L115" s="183"/>
      <c r="M115" s="321"/>
      <c r="N115" s="479"/>
      <c r="O115" s="481">
        <v>254</v>
      </c>
      <c r="P115" s="142"/>
      <c r="Q115" s="142"/>
      <c r="R115" s="142"/>
    </row>
    <row r="116" spans="1:18" ht="16.899999999999999" customHeight="1">
      <c r="A116" s="238" t="s">
        <v>333</v>
      </c>
      <c r="B116" s="222">
        <v>3169</v>
      </c>
      <c r="C116" s="227"/>
      <c r="D116" s="417">
        <v>15</v>
      </c>
      <c r="E116" s="228">
        <f t="shared" si="18"/>
        <v>2088</v>
      </c>
      <c r="F116" s="32"/>
      <c r="G116" s="32"/>
      <c r="H116" s="32"/>
      <c r="I116" s="426">
        <v>250</v>
      </c>
      <c r="J116" s="183">
        <v>15</v>
      </c>
      <c r="K116" s="789">
        <v>210</v>
      </c>
      <c r="L116" s="183"/>
      <c r="M116" s="321"/>
      <c r="N116" s="479"/>
      <c r="O116" s="481">
        <v>1878</v>
      </c>
      <c r="P116" s="142"/>
      <c r="Q116" s="142"/>
      <c r="R116" s="142"/>
    </row>
    <row r="117" spans="1:18" ht="16.899999999999999" customHeight="1">
      <c r="A117" s="238" t="s">
        <v>286</v>
      </c>
      <c r="B117" s="222">
        <v>3141</v>
      </c>
      <c r="C117" s="227">
        <f t="shared" si="16"/>
        <v>2116</v>
      </c>
      <c r="D117" s="183">
        <v>2547.1999999999998</v>
      </c>
      <c r="E117" s="228">
        <f t="shared" si="18"/>
        <v>2419.3000000000002</v>
      </c>
      <c r="F117" s="32">
        <f t="shared" si="12"/>
        <v>94.978800251256288</v>
      </c>
      <c r="G117" s="32">
        <f t="shared" si="13"/>
        <v>114.33364839319471</v>
      </c>
      <c r="H117" s="32">
        <f>(E117/E140)*100</f>
        <v>0.74599245287393967</v>
      </c>
      <c r="I117" s="426">
        <v>210</v>
      </c>
      <c r="J117" s="183">
        <v>275</v>
      </c>
      <c r="K117" s="789">
        <v>281.39999999999998</v>
      </c>
      <c r="L117" s="183">
        <f t="shared" si="15"/>
        <v>102.32727272727271</v>
      </c>
      <c r="M117" s="321">
        <f t="shared" si="14"/>
        <v>134</v>
      </c>
      <c r="N117" s="479">
        <v>1906</v>
      </c>
      <c r="O117" s="481">
        <v>2137.9</v>
      </c>
      <c r="P117" s="142"/>
      <c r="Q117" s="142"/>
      <c r="R117" s="142"/>
    </row>
    <row r="118" spans="1:18" ht="16.899999999999999" customHeight="1">
      <c r="A118" s="240" t="s">
        <v>242</v>
      </c>
      <c r="B118" s="222">
        <v>1877</v>
      </c>
      <c r="C118" s="227">
        <f t="shared" si="16"/>
        <v>1227</v>
      </c>
      <c r="D118" s="183">
        <v>1700</v>
      </c>
      <c r="E118" s="228">
        <f t="shared" si="18"/>
        <v>1580</v>
      </c>
      <c r="F118" s="32">
        <f t="shared" si="12"/>
        <v>92.941176470588232</v>
      </c>
      <c r="G118" s="32">
        <f t="shared" si="13"/>
        <v>128.76935615321923</v>
      </c>
      <c r="H118" s="32">
        <f>(E118/E140)*100</f>
        <v>0.48719384761742018</v>
      </c>
      <c r="I118" s="426">
        <v>160</v>
      </c>
      <c r="J118" s="183">
        <v>150</v>
      </c>
      <c r="K118" s="789">
        <v>150</v>
      </c>
      <c r="L118" s="183">
        <f t="shared" si="15"/>
        <v>100</v>
      </c>
      <c r="M118" s="321">
        <f t="shared" si="14"/>
        <v>93.75</v>
      </c>
      <c r="N118" s="479">
        <v>1067</v>
      </c>
      <c r="O118" s="481">
        <v>1430</v>
      </c>
      <c r="P118" s="142"/>
      <c r="Q118" s="142"/>
      <c r="R118" s="142"/>
    </row>
    <row r="119" spans="1:18" ht="16.899999999999999" customHeight="1">
      <c r="A119" s="238" t="s">
        <v>287</v>
      </c>
      <c r="B119" s="222">
        <v>16949</v>
      </c>
      <c r="C119" s="227">
        <f t="shared" ref="C119:C139" si="20">I119+N119</f>
        <v>11354</v>
      </c>
      <c r="D119" s="183">
        <v>10298.4</v>
      </c>
      <c r="E119" s="228">
        <f t="shared" si="18"/>
        <v>13148.4</v>
      </c>
      <c r="F119" s="32">
        <f t="shared" si="12"/>
        <v>127.6742018177581</v>
      </c>
      <c r="G119" s="32">
        <f t="shared" si="13"/>
        <v>115.80412189536726</v>
      </c>
      <c r="H119" s="32">
        <f>(E119/E140)*100</f>
        <v>4.0543161936790426</v>
      </c>
      <c r="I119" s="426">
        <v>1510</v>
      </c>
      <c r="J119" s="183">
        <v>1228.4000000000001</v>
      </c>
      <c r="K119" s="789">
        <v>1750</v>
      </c>
      <c r="L119" s="183">
        <f t="shared" si="15"/>
        <v>142.46173884728103</v>
      </c>
      <c r="M119" s="321">
        <f t="shared" si="14"/>
        <v>115.89403973509933</v>
      </c>
      <c r="N119" s="479">
        <v>9844</v>
      </c>
      <c r="O119" s="481">
        <v>11398.4</v>
      </c>
      <c r="P119" s="142" t="s">
        <v>249</v>
      </c>
      <c r="Q119" s="142"/>
      <c r="R119" s="142"/>
    </row>
    <row r="120" spans="1:18" ht="16.899999999999999" customHeight="1">
      <c r="A120" s="246" t="s">
        <v>288</v>
      </c>
      <c r="B120" s="222">
        <v>27608</v>
      </c>
      <c r="C120" s="227">
        <f t="shared" si="20"/>
        <v>17678</v>
      </c>
      <c r="D120" s="183">
        <v>17917.3</v>
      </c>
      <c r="E120" s="228">
        <f t="shared" si="18"/>
        <v>17784.399999999998</v>
      </c>
      <c r="F120" s="32">
        <f t="shared" si="12"/>
        <v>99.258258777829241</v>
      </c>
      <c r="G120" s="32">
        <f t="shared" si="13"/>
        <v>100.60187804050231</v>
      </c>
      <c r="H120" s="32">
        <f>(E120/E140)*100</f>
        <v>5.483829280738763</v>
      </c>
      <c r="I120" s="426">
        <v>2620</v>
      </c>
      <c r="J120" s="183">
        <v>2193.8000000000002</v>
      </c>
      <c r="K120" s="789">
        <v>2255.9</v>
      </c>
      <c r="L120" s="183">
        <f t="shared" si="15"/>
        <v>102.83070471328288</v>
      </c>
      <c r="M120" s="321">
        <f t="shared" si="14"/>
        <v>86.103053435114504</v>
      </c>
      <c r="N120" s="479">
        <v>15058</v>
      </c>
      <c r="O120" s="481">
        <v>15528.499999999998</v>
      </c>
      <c r="P120" s="561">
        <f>K117+K118+K119+K120</f>
        <v>4437.3</v>
      </c>
      <c r="Q120" s="142"/>
      <c r="R120" s="142"/>
    </row>
    <row r="121" spans="1:18" ht="16.899999999999999" customHeight="1">
      <c r="A121" s="246" t="s">
        <v>200</v>
      </c>
      <c r="B121" s="222">
        <v>2900</v>
      </c>
      <c r="C121" s="227">
        <f t="shared" si="20"/>
        <v>1940</v>
      </c>
      <c r="D121" s="183">
        <v>2350</v>
      </c>
      <c r="E121" s="228">
        <f t="shared" si="18"/>
        <v>2600</v>
      </c>
      <c r="F121" s="32">
        <f t="shared" si="12"/>
        <v>110.63829787234043</v>
      </c>
      <c r="G121" s="32">
        <f t="shared" si="13"/>
        <v>134.02061855670101</v>
      </c>
      <c r="H121" s="32">
        <f>(E121/E140)*100</f>
        <v>0.80171139481347609</v>
      </c>
      <c r="I121" s="428">
        <v>255</v>
      </c>
      <c r="J121" s="183">
        <v>250</v>
      </c>
      <c r="K121" s="789">
        <v>260</v>
      </c>
      <c r="L121" s="183">
        <f t="shared" si="15"/>
        <v>104</v>
      </c>
      <c r="M121" s="321">
        <f t="shared" si="14"/>
        <v>101.96078431372548</v>
      </c>
      <c r="N121" s="480">
        <v>1685</v>
      </c>
      <c r="O121" s="481">
        <v>2340</v>
      </c>
      <c r="P121" s="561"/>
      <c r="Q121" s="142"/>
      <c r="R121" s="142"/>
    </row>
    <row r="122" spans="1:18" ht="16.899999999999999" customHeight="1">
      <c r="A122" s="238" t="s">
        <v>243</v>
      </c>
      <c r="B122" s="222">
        <v>7102</v>
      </c>
      <c r="C122" s="227">
        <f t="shared" si="20"/>
        <v>4647</v>
      </c>
      <c r="D122" s="183">
        <v>4519</v>
      </c>
      <c r="E122" s="228">
        <f t="shared" si="18"/>
        <v>4330</v>
      </c>
      <c r="F122" s="32">
        <f t="shared" si="12"/>
        <v>95.817658774065066</v>
      </c>
      <c r="G122" s="32">
        <f t="shared" si="13"/>
        <v>93.178394663223585</v>
      </c>
      <c r="H122" s="32">
        <f>(E122/E140)*100</f>
        <v>1.3351578229009045</v>
      </c>
      <c r="I122" s="426">
        <v>560</v>
      </c>
      <c r="J122" s="183">
        <v>472</v>
      </c>
      <c r="K122" s="789">
        <v>472</v>
      </c>
      <c r="L122" s="183">
        <f t="shared" si="15"/>
        <v>100</v>
      </c>
      <c r="M122" s="321">
        <f t="shared" si="14"/>
        <v>84.285714285714292</v>
      </c>
      <c r="N122" s="479">
        <v>4087</v>
      </c>
      <c r="O122" s="481">
        <v>3858</v>
      </c>
      <c r="P122" s="561"/>
      <c r="Q122" s="142"/>
      <c r="R122" s="142"/>
    </row>
    <row r="123" spans="1:18" ht="16.899999999999999" customHeight="1">
      <c r="A123" s="238" t="s">
        <v>289</v>
      </c>
      <c r="B123" s="222">
        <v>7530</v>
      </c>
      <c r="C123" s="227">
        <f t="shared" si="20"/>
        <v>4850</v>
      </c>
      <c r="D123" s="183">
        <v>4930</v>
      </c>
      <c r="E123" s="228">
        <f t="shared" si="18"/>
        <v>5100</v>
      </c>
      <c r="F123" s="32">
        <f t="shared" si="12"/>
        <v>103.44827586206897</v>
      </c>
      <c r="G123" s="32">
        <f t="shared" si="13"/>
        <v>105.15463917525774</v>
      </c>
      <c r="H123" s="32">
        <f>(E123/E140)*100</f>
        <v>1.5725877359802802</v>
      </c>
      <c r="I123" s="426">
        <v>650</v>
      </c>
      <c r="J123" s="183">
        <v>600</v>
      </c>
      <c r="K123" s="789">
        <v>650</v>
      </c>
      <c r="L123" s="183">
        <f t="shared" si="15"/>
        <v>108.33333333333333</v>
      </c>
      <c r="M123" s="321">
        <f t="shared" si="14"/>
        <v>100</v>
      </c>
      <c r="N123" s="479">
        <v>4200</v>
      </c>
      <c r="O123" s="481">
        <v>4450</v>
      </c>
      <c r="P123" s="562" t="s">
        <v>404</v>
      </c>
      <c r="Q123" s="142"/>
      <c r="R123" s="142"/>
    </row>
    <row r="124" spans="1:18" ht="16.899999999999999" customHeight="1">
      <c r="A124" s="221" t="s">
        <v>290</v>
      </c>
      <c r="B124" s="222">
        <v>10865</v>
      </c>
      <c r="C124" s="227">
        <f t="shared" si="20"/>
        <v>6800</v>
      </c>
      <c r="D124" s="183">
        <v>5892</v>
      </c>
      <c r="E124" s="228">
        <f t="shared" si="18"/>
        <v>6245</v>
      </c>
      <c r="F124" s="32">
        <f t="shared" si="12"/>
        <v>105.99117447386286</v>
      </c>
      <c r="G124" s="32">
        <f t="shared" si="13"/>
        <v>91.838235294117638</v>
      </c>
      <c r="H124" s="32">
        <f>(E124/E140)*100</f>
        <v>1.9256491002346765</v>
      </c>
      <c r="I124" s="426">
        <v>930</v>
      </c>
      <c r="J124" s="183">
        <v>650</v>
      </c>
      <c r="K124" s="789">
        <v>930</v>
      </c>
      <c r="L124" s="183">
        <f t="shared" si="15"/>
        <v>143.07692307692307</v>
      </c>
      <c r="M124" s="321">
        <f t="shared" si="14"/>
        <v>100</v>
      </c>
      <c r="N124" s="479">
        <v>5870</v>
      </c>
      <c r="O124" s="481">
        <v>5315</v>
      </c>
      <c r="P124" s="561">
        <f>K124+K125+K126+K123</f>
        <v>2000</v>
      </c>
      <c r="Q124" s="142"/>
      <c r="R124" s="142"/>
    </row>
    <row r="125" spans="1:18" ht="16.899999999999999" customHeight="1">
      <c r="A125" s="238" t="s">
        <v>321</v>
      </c>
      <c r="B125" s="222"/>
      <c r="C125" s="227"/>
      <c r="D125" s="183">
        <v>1260</v>
      </c>
      <c r="E125" s="228">
        <f t="shared" si="18"/>
        <v>2890</v>
      </c>
      <c r="F125" s="32"/>
      <c r="G125" s="32"/>
      <c r="H125" s="32"/>
      <c r="I125" s="426">
        <v>0</v>
      </c>
      <c r="J125" s="183">
        <v>250</v>
      </c>
      <c r="K125" s="789">
        <v>200</v>
      </c>
      <c r="L125" s="183"/>
      <c r="M125" s="321"/>
      <c r="N125" s="479"/>
      <c r="O125" s="481">
        <v>2690</v>
      </c>
      <c r="P125" s="142"/>
      <c r="Q125" s="142"/>
      <c r="R125" s="142"/>
    </row>
    <row r="126" spans="1:18" ht="16.899999999999999" customHeight="1">
      <c r="A126" s="238" t="s">
        <v>397</v>
      </c>
      <c r="B126" s="222">
        <v>2040</v>
      </c>
      <c r="C126" s="227"/>
      <c r="D126" s="183">
        <v>760</v>
      </c>
      <c r="E126" s="228">
        <f t="shared" si="18"/>
        <v>3035</v>
      </c>
      <c r="F126" s="32"/>
      <c r="G126" s="32"/>
      <c r="H126" s="32"/>
      <c r="I126" s="426">
        <v>190</v>
      </c>
      <c r="J126" s="183">
        <v>150</v>
      </c>
      <c r="K126" s="789">
        <v>220</v>
      </c>
      <c r="L126" s="183"/>
      <c r="M126" s="321">
        <f t="shared" si="14"/>
        <v>115.78947368421053</v>
      </c>
      <c r="N126" s="479"/>
      <c r="O126" s="481">
        <v>2815</v>
      </c>
      <c r="P126" s="142"/>
      <c r="Q126" s="142"/>
      <c r="R126" s="142"/>
    </row>
    <row r="127" spans="1:18" ht="16.899999999999999" customHeight="1">
      <c r="A127" s="221" t="s">
        <v>291</v>
      </c>
      <c r="B127" s="222">
        <v>4110</v>
      </c>
      <c r="C127" s="227">
        <f t="shared" si="20"/>
        <v>2880</v>
      </c>
      <c r="D127" s="416">
        <v>3510</v>
      </c>
      <c r="E127" s="228">
        <f t="shared" si="18"/>
        <v>3250</v>
      </c>
      <c r="F127" s="32">
        <f t="shared" si="12"/>
        <v>92.592592592592595</v>
      </c>
      <c r="G127" s="32">
        <f t="shared" si="13"/>
        <v>112.84722222222223</v>
      </c>
      <c r="H127" s="32">
        <f>(E127/E140)*100</f>
        <v>1.0021392435168452</v>
      </c>
      <c r="I127" s="428">
        <v>360</v>
      </c>
      <c r="J127" s="183">
        <v>400</v>
      </c>
      <c r="K127" s="789">
        <v>360</v>
      </c>
      <c r="L127" s="183">
        <f t="shared" si="15"/>
        <v>90</v>
      </c>
      <c r="M127" s="321">
        <f t="shared" si="14"/>
        <v>100</v>
      </c>
      <c r="N127" s="480">
        <v>2520</v>
      </c>
      <c r="O127" s="481">
        <v>2890</v>
      </c>
      <c r="P127" s="142"/>
      <c r="Q127" s="142"/>
      <c r="R127" s="142"/>
    </row>
    <row r="128" spans="1:18" ht="16.899999999999999" customHeight="1">
      <c r="A128" s="221" t="s">
        <v>244</v>
      </c>
      <c r="B128" s="222">
        <v>3070</v>
      </c>
      <c r="C128" s="227">
        <f t="shared" si="20"/>
        <v>1941</v>
      </c>
      <c r="D128" s="416">
        <v>1900</v>
      </c>
      <c r="E128" s="228">
        <f t="shared" si="18"/>
        <v>2369.1999999999998</v>
      </c>
      <c r="F128" s="32">
        <f t="shared" si="12"/>
        <v>124.69473684210526</v>
      </c>
      <c r="G128" s="32">
        <f t="shared" si="13"/>
        <v>122.0607934054611</v>
      </c>
      <c r="H128" s="32">
        <f>(E128/E140)*100</f>
        <v>0.73054409099695672</v>
      </c>
      <c r="I128" s="428">
        <v>284</v>
      </c>
      <c r="J128" s="183">
        <v>250</v>
      </c>
      <c r="K128" s="789">
        <v>324</v>
      </c>
      <c r="L128" s="183">
        <f t="shared" si="15"/>
        <v>129.6</v>
      </c>
      <c r="M128" s="321">
        <f t="shared" si="14"/>
        <v>114.08450704225352</v>
      </c>
      <c r="N128" s="480">
        <v>1657</v>
      </c>
      <c r="O128" s="481">
        <v>2045.2</v>
      </c>
      <c r="P128" s="142"/>
      <c r="Q128" s="142"/>
      <c r="R128" s="142"/>
    </row>
    <row r="129" spans="1:18" ht="16.899999999999999" customHeight="1">
      <c r="A129" s="221" t="s">
        <v>245</v>
      </c>
      <c r="B129" s="222">
        <v>7308</v>
      </c>
      <c r="C129" s="227">
        <f t="shared" si="20"/>
        <v>3585</v>
      </c>
      <c r="D129" s="417">
        <v>3602</v>
      </c>
      <c r="E129" s="228">
        <f t="shared" si="18"/>
        <v>4975</v>
      </c>
      <c r="F129" s="32">
        <f t="shared" si="12"/>
        <v>138.11771238201001</v>
      </c>
      <c r="G129" s="32">
        <f t="shared" si="13"/>
        <v>138.77266387726638</v>
      </c>
      <c r="H129" s="32">
        <f>(E129/E140)*100</f>
        <v>1.5340439189219399</v>
      </c>
      <c r="I129" s="426">
        <v>870</v>
      </c>
      <c r="J129" s="183">
        <v>790</v>
      </c>
      <c r="K129" s="789">
        <v>945</v>
      </c>
      <c r="L129" s="183">
        <v>150</v>
      </c>
      <c r="M129" s="321">
        <f t="shared" si="14"/>
        <v>108.62068965517241</v>
      </c>
      <c r="N129" s="479">
        <v>2715</v>
      </c>
      <c r="O129" s="481">
        <v>4030</v>
      </c>
      <c r="P129" s="142"/>
      <c r="Q129" s="142"/>
      <c r="R129" s="142"/>
    </row>
    <row r="130" spans="1:18" ht="16.899999999999999" customHeight="1">
      <c r="A130" s="221" t="s">
        <v>393</v>
      </c>
      <c r="B130" s="222">
        <v>3974</v>
      </c>
      <c r="C130" s="227">
        <f t="shared" si="20"/>
        <v>2555</v>
      </c>
      <c r="D130" s="417">
        <v>2725</v>
      </c>
      <c r="E130" s="228">
        <f t="shared" si="18"/>
        <v>2585</v>
      </c>
      <c r="F130" s="32">
        <f t="shared" si="12"/>
        <v>94.862385321100916</v>
      </c>
      <c r="G130" s="32">
        <f t="shared" si="13"/>
        <v>101.17416829745598</v>
      </c>
      <c r="H130" s="32">
        <f>(E130/E140)*100</f>
        <v>0.79708613676647533</v>
      </c>
      <c r="I130" s="426">
        <v>300</v>
      </c>
      <c r="J130" s="183">
        <v>270</v>
      </c>
      <c r="K130" s="789">
        <v>290</v>
      </c>
      <c r="L130" s="183">
        <f t="shared" si="15"/>
        <v>107.40740740740742</v>
      </c>
      <c r="M130" s="321">
        <f t="shared" si="14"/>
        <v>96.666666666666671</v>
      </c>
      <c r="N130" s="479">
        <v>2255</v>
      </c>
      <c r="O130" s="481">
        <v>2295</v>
      </c>
      <c r="P130" s="142"/>
      <c r="Q130" s="142"/>
      <c r="R130" s="142"/>
    </row>
    <row r="131" spans="1:18" ht="16.899999999999999" customHeight="1">
      <c r="A131" s="221" t="s">
        <v>261</v>
      </c>
      <c r="B131" s="222">
        <v>2161</v>
      </c>
      <c r="C131" s="218">
        <f t="shared" si="20"/>
        <v>1130</v>
      </c>
      <c r="D131" s="416">
        <v>0</v>
      </c>
      <c r="E131" s="228">
        <f t="shared" ref="E131:E140" si="21">K131+O131</f>
        <v>2100</v>
      </c>
      <c r="F131" s="32" t="e">
        <f t="shared" si="12"/>
        <v>#DIV/0!</v>
      </c>
      <c r="G131" s="32">
        <f t="shared" si="13"/>
        <v>185.84070796460176</v>
      </c>
      <c r="H131" s="32"/>
      <c r="I131" s="428">
        <v>200</v>
      </c>
      <c r="J131" s="183">
        <v>600</v>
      </c>
      <c r="K131" s="550">
        <v>0</v>
      </c>
      <c r="L131" s="183">
        <f t="shared" si="15"/>
        <v>0</v>
      </c>
      <c r="M131" s="321">
        <f t="shared" si="14"/>
        <v>0</v>
      </c>
      <c r="N131" s="665">
        <v>930</v>
      </c>
      <c r="O131" s="481">
        <v>2100</v>
      </c>
      <c r="P131" s="142"/>
      <c r="Q131" s="142"/>
      <c r="R131" s="142"/>
    </row>
    <row r="132" spans="1:18" ht="15.75" customHeight="1">
      <c r="A132" s="307" t="s">
        <v>336</v>
      </c>
      <c r="B132" s="222">
        <v>1482</v>
      </c>
      <c r="C132" s="218">
        <f t="shared" si="20"/>
        <v>972</v>
      </c>
      <c r="D132" s="416">
        <v>3960</v>
      </c>
      <c r="E132" s="228">
        <f t="shared" si="21"/>
        <v>2454.9</v>
      </c>
      <c r="F132" s="32">
        <f t="shared" si="12"/>
        <v>61.992424242424249</v>
      </c>
      <c r="G132" s="32">
        <f t="shared" si="13"/>
        <v>252.56172839506172</v>
      </c>
      <c r="H132" s="32"/>
      <c r="I132" s="428">
        <v>130</v>
      </c>
      <c r="J132" s="183">
        <v>137</v>
      </c>
      <c r="K132" s="789">
        <v>29.6</v>
      </c>
      <c r="L132" s="183">
        <f t="shared" si="15"/>
        <v>21.605839416058394</v>
      </c>
      <c r="M132" s="321">
        <f t="shared" si="14"/>
        <v>22.76923076923077</v>
      </c>
      <c r="N132" s="665">
        <v>842</v>
      </c>
      <c r="O132" s="481">
        <v>2425.3000000000002</v>
      </c>
      <c r="P132" s="142"/>
      <c r="Q132" s="142"/>
      <c r="R132" s="142"/>
    </row>
    <row r="133" spans="1:18" ht="16.5" customHeight="1">
      <c r="A133" s="307" t="s">
        <v>337</v>
      </c>
      <c r="B133" s="222">
        <v>7810</v>
      </c>
      <c r="C133" s="218">
        <f t="shared" si="20"/>
        <v>5040</v>
      </c>
      <c r="D133" s="416">
        <v>952</v>
      </c>
      <c r="E133" s="228">
        <f t="shared" si="21"/>
        <v>4290</v>
      </c>
      <c r="F133" s="32">
        <f t="shared" si="12"/>
        <v>450.63025210084032</v>
      </c>
      <c r="G133" s="32">
        <f t="shared" si="13"/>
        <v>85.11904761904762</v>
      </c>
      <c r="H133" s="32"/>
      <c r="I133" s="428">
        <v>680</v>
      </c>
      <c r="J133" s="183">
        <v>550</v>
      </c>
      <c r="K133" s="789">
        <v>420</v>
      </c>
      <c r="L133" s="183">
        <f t="shared" si="15"/>
        <v>76.363636363636374</v>
      </c>
      <c r="M133" s="321">
        <f t="shared" si="14"/>
        <v>61.764705882352942</v>
      </c>
      <c r="N133" s="665">
        <v>4360</v>
      </c>
      <c r="O133" s="481">
        <v>3870</v>
      </c>
      <c r="P133" s="142"/>
      <c r="Q133" s="142"/>
      <c r="R133" s="142"/>
    </row>
    <row r="134" spans="1:18" ht="15.75" customHeight="1">
      <c r="A134" s="221" t="s">
        <v>294</v>
      </c>
      <c r="B134" s="222">
        <v>0</v>
      </c>
      <c r="C134" s="218">
        <f t="shared" si="20"/>
        <v>0</v>
      </c>
      <c r="D134" s="416">
        <v>4410</v>
      </c>
      <c r="E134" s="228">
        <f t="shared" si="21"/>
        <v>0</v>
      </c>
      <c r="F134" s="32">
        <f t="shared" si="12"/>
        <v>0</v>
      </c>
      <c r="G134" s="32"/>
      <c r="H134" s="32"/>
      <c r="I134" s="428">
        <v>0</v>
      </c>
      <c r="J134" s="183">
        <v>550</v>
      </c>
      <c r="K134" s="550">
        <v>0</v>
      </c>
      <c r="L134" s="183"/>
      <c r="M134" s="321"/>
      <c r="N134" s="665">
        <v>0</v>
      </c>
      <c r="O134" s="481">
        <v>0</v>
      </c>
      <c r="P134" s="142"/>
      <c r="Q134" s="142"/>
      <c r="R134" s="142"/>
    </row>
    <row r="135" spans="1:18" ht="15.75" customHeight="1">
      <c r="A135" s="221" t="s">
        <v>338</v>
      </c>
      <c r="B135" s="222">
        <v>0</v>
      </c>
      <c r="C135" s="218">
        <f t="shared" si="20"/>
        <v>0</v>
      </c>
      <c r="D135" s="416">
        <v>2471</v>
      </c>
      <c r="E135" s="228">
        <f t="shared" si="21"/>
        <v>0</v>
      </c>
      <c r="F135" s="32"/>
      <c r="G135" s="32"/>
      <c r="H135" s="32"/>
      <c r="I135" s="428">
        <v>0</v>
      </c>
      <c r="J135" s="416">
        <v>0</v>
      </c>
      <c r="K135" s="550">
        <v>0</v>
      </c>
      <c r="L135" s="183"/>
      <c r="M135" s="321"/>
      <c r="N135" s="665">
        <v>0</v>
      </c>
      <c r="O135" s="481">
        <v>0</v>
      </c>
      <c r="P135" s="142"/>
      <c r="Q135" s="142"/>
      <c r="R135" s="142"/>
    </row>
    <row r="136" spans="1:18" ht="15.75" customHeight="1">
      <c r="A136" s="221" t="s">
        <v>298</v>
      </c>
      <c r="B136" s="222">
        <v>2710</v>
      </c>
      <c r="C136" s="218">
        <f t="shared" si="20"/>
        <v>1780</v>
      </c>
      <c r="D136" s="416">
        <v>2310</v>
      </c>
      <c r="E136" s="228">
        <f t="shared" si="21"/>
        <v>1850</v>
      </c>
      <c r="F136" s="32">
        <f t="shared" si="12"/>
        <v>80.086580086580085</v>
      </c>
      <c r="G136" s="32">
        <f t="shared" si="13"/>
        <v>103.93258426966293</v>
      </c>
      <c r="H136" s="32"/>
      <c r="I136" s="428">
        <v>230</v>
      </c>
      <c r="J136" s="183">
        <v>150</v>
      </c>
      <c r="K136" s="789">
        <v>210</v>
      </c>
      <c r="L136" s="183">
        <f t="shared" si="15"/>
        <v>140</v>
      </c>
      <c r="M136" s="321">
        <f t="shared" si="14"/>
        <v>91.304347826086953</v>
      </c>
      <c r="N136" s="665">
        <v>1550</v>
      </c>
      <c r="O136" s="481">
        <v>1640</v>
      </c>
      <c r="P136" s="142"/>
      <c r="Q136" s="142"/>
      <c r="R136" s="142"/>
    </row>
    <row r="137" spans="1:18" ht="15.75" customHeight="1">
      <c r="A137" s="221" t="s">
        <v>301</v>
      </c>
      <c r="B137" s="222">
        <v>15150</v>
      </c>
      <c r="C137" s="218">
        <f t="shared" si="20"/>
        <v>9950</v>
      </c>
      <c r="D137" s="416">
        <v>10764.2</v>
      </c>
      <c r="E137" s="228">
        <f t="shared" si="21"/>
        <v>12100</v>
      </c>
      <c r="F137" s="32">
        <f t="shared" si="12"/>
        <v>112.40965422418758</v>
      </c>
      <c r="G137" s="32">
        <f t="shared" si="13"/>
        <v>121.60804020100502</v>
      </c>
      <c r="H137" s="32"/>
      <c r="I137" s="428">
        <v>1350</v>
      </c>
      <c r="J137" s="183">
        <v>1400</v>
      </c>
      <c r="K137" s="789">
        <v>1200</v>
      </c>
      <c r="L137" s="183">
        <f t="shared" si="15"/>
        <v>85.714285714285708</v>
      </c>
      <c r="M137" s="321">
        <f t="shared" si="14"/>
        <v>88.888888888888886</v>
      </c>
      <c r="N137" s="665">
        <v>8600</v>
      </c>
      <c r="O137" s="481">
        <v>10900</v>
      </c>
      <c r="P137" s="142"/>
      <c r="Q137" s="142"/>
      <c r="R137" s="142"/>
    </row>
    <row r="138" spans="1:18" ht="15.75" customHeight="1">
      <c r="A138" s="221" t="s">
        <v>373</v>
      </c>
      <c r="B138" s="222"/>
      <c r="C138" s="218"/>
      <c r="D138" s="416"/>
      <c r="E138" s="228">
        <f t="shared" si="21"/>
        <v>157</v>
      </c>
      <c r="F138" s="32"/>
      <c r="G138" s="32"/>
      <c r="H138" s="32"/>
      <c r="I138" s="428"/>
      <c r="J138" s="416"/>
      <c r="K138" s="550">
        <v>0</v>
      </c>
      <c r="L138" s="183"/>
      <c r="M138" s="321"/>
      <c r="N138" s="665"/>
      <c r="O138" s="481">
        <v>157</v>
      </c>
      <c r="P138" s="142"/>
      <c r="Q138" s="142"/>
      <c r="R138" s="142"/>
    </row>
    <row r="139" spans="1:18" ht="15.75" customHeight="1">
      <c r="A139" s="221" t="s">
        <v>339</v>
      </c>
      <c r="B139" s="222">
        <v>610</v>
      </c>
      <c r="C139" s="218">
        <f t="shared" si="20"/>
        <v>390</v>
      </c>
      <c r="D139" s="416"/>
      <c r="E139" s="228">
        <f t="shared" si="21"/>
        <v>1565</v>
      </c>
      <c r="F139" s="32"/>
      <c r="G139" s="32">
        <f t="shared" si="13"/>
        <v>401.28205128205127</v>
      </c>
      <c r="H139" s="32"/>
      <c r="I139" s="428">
        <v>40</v>
      </c>
      <c r="J139" s="416"/>
      <c r="K139" s="789">
        <v>270</v>
      </c>
      <c r="L139" s="183"/>
      <c r="M139" s="321">
        <f t="shared" si="14"/>
        <v>675</v>
      </c>
      <c r="N139" s="665">
        <v>350</v>
      </c>
      <c r="O139" s="481">
        <v>1295</v>
      </c>
      <c r="P139" s="142"/>
      <c r="Q139" s="142"/>
      <c r="R139" s="142"/>
    </row>
    <row r="140" spans="1:18" ht="16.899999999999999" customHeight="1">
      <c r="A140" s="247" t="s">
        <v>69</v>
      </c>
      <c r="B140" s="248">
        <f>SUM(B63:B139)</f>
        <v>461985</v>
      </c>
      <c r="C140" s="227">
        <f>SUM(C63:C139)</f>
        <v>274165</v>
      </c>
      <c r="D140" s="228">
        <f>SUM(D63:D137)</f>
        <v>316033.61</v>
      </c>
      <c r="E140" s="228">
        <f t="shared" si="21"/>
        <v>324306.23</v>
      </c>
      <c r="F140" s="228">
        <f t="shared" si="12"/>
        <v>102.61763930741417</v>
      </c>
      <c r="G140" s="228">
        <f>(E140/C140)*100</f>
        <v>118.28870570641766</v>
      </c>
      <c r="H140" s="228">
        <f>(E140/E140)*100</f>
        <v>100</v>
      </c>
      <c r="I140" s="241">
        <f>SUM(I63:I139)</f>
        <v>43385</v>
      </c>
      <c r="J140" s="270">
        <f>SUM(J63:J137)</f>
        <v>43447.91</v>
      </c>
      <c r="K140" s="270">
        <f>SUM(K63:K139)</f>
        <v>43920</v>
      </c>
      <c r="L140" s="270">
        <f t="shared" si="15"/>
        <v>101.08656549877773</v>
      </c>
      <c r="M140" s="322">
        <f t="shared" si="14"/>
        <v>101.23314509623142</v>
      </c>
      <c r="N140" s="485">
        <v>231385</v>
      </c>
      <c r="O140" s="484">
        <v>280386.23</v>
      </c>
      <c r="P140" s="143"/>
      <c r="Q140" s="142"/>
      <c r="R140" s="142"/>
    </row>
    <row r="141" spans="1:18">
      <c r="A141" s="46"/>
      <c r="B141" s="46"/>
      <c r="C141" s="46"/>
      <c r="D141" s="46"/>
      <c r="E141" s="347"/>
      <c r="F141" s="46"/>
      <c r="G141" s="46"/>
      <c r="H141" s="46"/>
      <c r="I141" s="46"/>
      <c r="J141" s="526"/>
      <c r="K141" s="525"/>
      <c r="L141" s="46"/>
      <c r="M141" s="46"/>
      <c r="N141" s="46"/>
      <c r="O141" s="46"/>
    </row>
    <row r="142" spans="1:18">
      <c r="A142" s="46"/>
      <c r="B142" s="46"/>
      <c r="C142" s="46"/>
      <c r="D142" s="46"/>
      <c r="E142" s="347"/>
      <c r="F142" s="46"/>
      <c r="G142" s="46"/>
      <c r="H142" s="46"/>
      <c r="I142" s="46"/>
      <c r="J142" s="526"/>
      <c r="K142" s="526"/>
      <c r="L142" s="82"/>
      <c r="M142" s="82"/>
      <c r="N142" s="46"/>
      <c r="O142" s="46"/>
    </row>
    <row r="143" spans="1:18">
      <c r="A143" s="46"/>
      <c r="B143" s="46"/>
      <c r="C143" s="46"/>
      <c r="D143" s="46"/>
      <c r="E143" s="347"/>
      <c r="F143" s="46"/>
      <c r="G143" s="46"/>
      <c r="H143" s="46"/>
      <c r="I143" s="46"/>
      <c r="J143" s="526"/>
      <c r="K143" s="526"/>
      <c r="L143" s="82"/>
      <c r="M143" s="46"/>
      <c r="N143" s="46"/>
      <c r="O143" s="46"/>
    </row>
    <row r="144" spans="1:18">
      <c r="A144" s="46"/>
      <c r="B144" s="46"/>
      <c r="C144" s="46"/>
      <c r="D144" s="46"/>
      <c r="E144" s="347"/>
      <c r="F144" s="46"/>
      <c r="G144" s="46"/>
      <c r="H144" s="46"/>
      <c r="I144" s="46"/>
      <c r="J144" s="526"/>
      <c r="K144" s="525"/>
      <c r="L144" s="46"/>
      <c r="M144" s="82"/>
      <c r="N144" s="46"/>
      <c r="O144" s="46"/>
    </row>
    <row r="145" spans="1:15">
      <c r="A145" s="46"/>
      <c r="B145" s="46"/>
      <c r="C145" s="46"/>
      <c r="D145" s="46"/>
      <c r="E145" s="347"/>
      <c r="F145" s="46"/>
      <c r="G145" s="46"/>
      <c r="H145" s="46"/>
      <c r="I145" s="46"/>
      <c r="J145" s="526"/>
      <c r="K145" s="525"/>
      <c r="L145" s="46"/>
      <c r="M145" s="46"/>
      <c r="N145" s="46"/>
      <c r="O145" s="46"/>
    </row>
    <row r="146" spans="1:15">
      <c r="A146" s="46"/>
      <c r="B146" s="46"/>
      <c r="C146" s="46"/>
      <c r="D146" s="46"/>
      <c r="E146" s="347"/>
      <c r="F146" s="46"/>
      <c r="G146" s="46"/>
      <c r="H146" s="46"/>
      <c r="I146" s="46"/>
      <c r="J146" s="526"/>
      <c r="K146" s="525"/>
      <c r="L146" s="46"/>
      <c r="M146" s="46"/>
      <c r="N146" s="46"/>
      <c r="O146" s="46"/>
    </row>
    <row r="147" spans="1:15">
      <c r="A147" s="46"/>
      <c r="B147" s="46"/>
      <c r="C147" s="46"/>
      <c r="D147" s="46"/>
      <c r="E147" s="347"/>
      <c r="F147" s="46"/>
      <c r="G147" s="46"/>
      <c r="H147" s="46"/>
      <c r="I147" s="46"/>
      <c r="J147" s="526"/>
      <c r="K147" s="525"/>
      <c r="L147" s="46"/>
      <c r="M147" s="46"/>
      <c r="N147" s="46"/>
      <c r="O147" s="46"/>
    </row>
    <row r="148" spans="1:15">
      <c r="A148" s="46"/>
      <c r="B148" s="46"/>
      <c r="C148" s="46"/>
      <c r="D148" s="46"/>
      <c r="E148" s="347"/>
      <c r="F148" s="46"/>
      <c r="G148" s="46"/>
      <c r="H148" s="46"/>
      <c r="I148" s="46"/>
      <c r="J148" s="526"/>
      <c r="K148" s="525"/>
      <c r="L148" s="46"/>
      <c r="M148" s="46"/>
      <c r="N148" s="46"/>
      <c r="O148" s="46"/>
    </row>
  </sheetData>
  <mergeCells count="14">
    <mergeCell ref="A1:K1"/>
    <mergeCell ref="A62:O62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T28"/>
  <sheetViews>
    <sheetView zoomScale="102" zoomScaleNormal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7" sqref="K17"/>
    </sheetView>
  </sheetViews>
  <sheetFormatPr defaultColWidth="8.77734375" defaultRowHeight="12.75"/>
  <cols>
    <col min="1" max="1" width="10.5546875" style="281" customWidth="1"/>
    <col min="2" max="2" width="7.88671875" style="281" customWidth="1"/>
    <col min="3" max="3" width="6.109375" style="281" customWidth="1"/>
    <col min="4" max="4" width="8.44140625" style="281" customWidth="1"/>
    <col min="5" max="6" width="7.21875" style="281" customWidth="1"/>
    <col min="7" max="7" width="7.88671875" style="281" customWidth="1"/>
    <col min="8" max="8" width="5.77734375" style="281" customWidth="1"/>
    <col min="9" max="9" width="5.109375" style="281" customWidth="1"/>
    <col min="10" max="10" width="5.6640625" style="281" customWidth="1"/>
    <col min="11" max="11" width="8.33203125" style="281" customWidth="1"/>
    <col min="12" max="12" width="6.33203125" style="281" customWidth="1"/>
    <col min="13" max="13" width="6.21875" style="281" customWidth="1"/>
    <col min="14" max="14" width="4.77734375" style="281" customWidth="1"/>
    <col min="15" max="17" width="5.6640625" style="281" customWidth="1"/>
    <col min="18" max="18" width="5" style="281" customWidth="1"/>
    <col min="19" max="20" width="8.77734375" style="281"/>
    <col min="21" max="16384" width="8.77734375" style="11"/>
  </cols>
  <sheetData>
    <row r="1" spans="1:19" ht="15.6" customHeight="1" thickBot="1">
      <c r="A1" s="136" t="s">
        <v>431</v>
      </c>
      <c r="B1" s="136"/>
      <c r="C1" s="136"/>
      <c r="D1" s="136"/>
      <c r="E1" s="972"/>
      <c r="F1" s="972"/>
      <c r="G1" s="972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9" ht="20.45" customHeight="1" thickBot="1">
      <c r="A2" s="566" t="s">
        <v>23</v>
      </c>
      <c r="B2" s="567" t="s">
        <v>24</v>
      </c>
      <c r="C2" s="973" t="s">
        <v>103</v>
      </c>
      <c r="D2" s="974"/>
      <c r="E2" s="974"/>
      <c r="F2" s="974"/>
      <c r="G2" s="974"/>
      <c r="H2" s="974"/>
      <c r="I2" s="974"/>
      <c r="J2" s="974"/>
      <c r="K2" s="974"/>
      <c r="L2" s="975"/>
      <c r="M2" s="973" t="s">
        <v>84</v>
      </c>
      <c r="N2" s="974"/>
      <c r="O2" s="974"/>
      <c r="P2" s="974"/>
      <c r="Q2" s="974"/>
      <c r="R2" s="975"/>
      <c r="S2" s="565"/>
    </row>
    <row r="3" spans="1:19" ht="21.6" customHeight="1" thickBot="1">
      <c r="A3" s="568" t="s">
        <v>25</v>
      </c>
      <c r="B3" s="569" t="s">
        <v>426</v>
      </c>
      <c r="C3" s="570" t="s">
        <v>158</v>
      </c>
      <c r="D3" s="571" t="s">
        <v>81</v>
      </c>
      <c r="E3" s="571" t="s">
        <v>18</v>
      </c>
      <c r="F3" s="571" t="s">
        <v>27</v>
      </c>
      <c r="G3" s="571" t="s">
        <v>141</v>
      </c>
      <c r="H3" s="571" t="s">
        <v>201</v>
      </c>
      <c r="I3" s="572" t="s">
        <v>19</v>
      </c>
      <c r="J3" s="573" t="s">
        <v>262</v>
      </c>
      <c r="K3" s="604" t="s">
        <v>20</v>
      </c>
      <c r="L3" s="574" t="s">
        <v>28</v>
      </c>
      <c r="M3" s="575" t="s">
        <v>24</v>
      </c>
      <c r="N3" s="576" t="s">
        <v>26</v>
      </c>
      <c r="O3" s="577" t="s">
        <v>81</v>
      </c>
      <c r="P3" s="575" t="s">
        <v>142</v>
      </c>
      <c r="Q3" s="607" t="s">
        <v>22</v>
      </c>
      <c r="R3" s="575" t="s">
        <v>28</v>
      </c>
      <c r="S3" s="565"/>
    </row>
    <row r="4" spans="1:19" ht="23.1" customHeight="1" thickBot="1">
      <c r="A4" s="578" t="s">
        <v>85</v>
      </c>
      <c r="B4" s="746">
        <v>4150</v>
      </c>
      <c r="C4" s="583"/>
      <c r="D4" s="791">
        <v>1780</v>
      </c>
      <c r="E4" s="793">
        <v>20.2</v>
      </c>
      <c r="F4" s="797">
        <v>105</v>
      </c>
      <c r="G4" s="800">
        <v>1150</v>
      </c>
      <c r="H4" s="585"/>
      <c r="I4" s="585"/>
      <c r="J4" s="585"/>
      <c r="K4" s="794">
        <f>SUM(C4:J4)</f>
        <v>3055.2</v>
      </c>
      <c r="L4" s="586">
        <f t="shared" ref="L4:L22" si="0">K4-B4</f>
        <v>-1094.8000000000002</v>
      </c>
      <c r="M4" s="667">
        <v>52</v>
      </c>
      <c r="N4" s="587"/>
      <c r="O4" s="799">
        <v>65</v>
      </c>
      <c r="P4" s="751"/>
      <c r="Q4" s="790">
        <f>SUM(N4:P4)</f>
        <v>65</v>
      </c>
      <c r="R4" s="588">
        <f>Q4-M4</f>
        <v>13</v>
      </c>
      <c r="S4" s="565"/>
    </row>
    <row r="5" spans="1:19" ht="23.1" customHeight="1" thickBot="1">
      <c r="A5" s="226" t="s">
        <v>86</v>
      </c>
      <c r="B5" s="746">
        <v>412</v>
      </c>
      <c r="C5" s="589"/>
      <c r="D5" s="791">
        <v>375</v>
      </c>
      <c r="E5" s="791">
        <v>55.7</v>
      </c>
      <c r="F5" s="591">
        <v>0</v>
      </c>
      <c r="G5" s="590"/>
      <c r="H5" s="590"/>
      <c r="I5" s="590"/>
      <c r="J5" s="590"/>
      <c r="K5" s="794">
        <f t="shared" ref="K5:K21" si="1">SUM(C5:J5)</f>
        <v>430.7</v>
      </c>
      <c r="L5" s="586">
        <f t="shared" si="0"/>
        <v>18.699999999999989</v>
      </c>
      <c r="M5" s="667">
        <v>10</v>
      </c>
      <c r="N5" s="592"/>
      <c r="O5" s="590">
        <v>0</v>
      </c>
      <c r="P5" s="590"/>
      <c r="Q5" s="608">
        <f t="shared" ref="Q5:Q22" si="2">SUM(N5:P5)</f>
        <v>0</v>
      </c>
      <c r="R5" s="588">
        <f t="shared" ref="R5:R22" si="3">Q5-M5</f>
        <v>-10</v>
      </c>
      <c r="S5" s="565"/>
    </row>
    <row r="6" spans="1:19" ht="23.1" customHeight="1" thickBot="1">
      <c r="A6" s="226" t="s">
        <v>87</v>
      </c>
      <c r="B6" s="746">
        <v>358</v>
      </c>
      <c r="C6" s="589"/>
      <c r="D6" s="584">
        <v>0</v>
      </c>
      <c r="E6" s="791">
        <v>15.9</v>
      </c>
      <c r="F6" s="591"/>
      <c r="G6" s="796">
        <v>290</v>
      </c>
      <c r="H6" s="590"/>
      <c r="I6" s="590"/>
      <c r="J6" s="590"/>
      <c r="K6" s="605">
        <f t="shared" si="1"/>
        <v>305.89999999999998</v>
      </c>
      <c r="L6" s="586">
        <f t="shared" si="0"/>
        <v>-52.100000000000023</v>
      </c>
      <c r="M6" s="667">
        <v>9</v>
      </c>
      <c r="N6" s="592"/>
      <c r="O6" s="590">
        <v>0</v>
      </c>
      <c r="P6" s="590"/>
      <c r="Q6" s="608">
        <f t="shared" si="2"/>
        <v>0</v>
      </c>
      <c r="R6" s="588">
        <f t="shared" si="3"/>
        <v>-9</v>
      </c>
      <c r="S6" s="565"/>
    </row>
    <row r="7" spans="1:19" ht="23.1" customHeight="1" thickBot="1">
      <c r="A7" s="226" t="s">
        <v>88</v>
      </c>
      <c r="B7" s="746">
        <v>1900</v>
      </c>
      <c r="C7" s="589">
        <v>0</v>
      </c>
      <c r="D7" s="584">
        <v>0</v>
      </c>
      <c r="E7" s="584"/>
      <c r="F7" s="798">
        <v>275</v>
      </c>
      <c r="G7" s="796">
        <v>742</v>
      </c>
      <c r="H7" s="590"/>
      <c r="I7" s="590"/>
      <c r="J7" s="590"/>
      <c r="K7" s="794">
        <f t="shared" si="1"/>
        <v>1017</v>
      </c>
      <c r="L7" s="586">
        <f t="shared" si="0"/>
        <v>-883</v>
      </c>
      <c r="M7" s="667">
        <v>10</v>
      </c>
      <c r="N7" s="592"/>
      <c r="O7" s="590">
        <v>0</v>
      </c>
      <c r="P7" s="590"/>
      <c r="Q7" s="608">
        <f t="shared" si="2"/>
        <v>0</v>
      </c>
      <c r="R7" s="588">
        <f t="shared" si="3"/>
        <v>-10</v>
      </c>
      <c r="S7" s="565"/>
    </row>
    <row r="8" spans="1:19" ht="23.1" customHeight="1" thickBot="1">
      <c r="A8" s="226" t="s">
        <v>89</v>
      </c>
      <c r="B8" s="746">
        <v>720</v>
      </c>
      <c r="C8" s="589"/>
      <c r="D8" s="584">
        <v>0</v>
      </c>
      <c r="E8" s="791">
        <v>94</v>
      </c>
      <c r="F8" s="591">
        <v>0</v>
      </c>
      <c r="G8" s="796">
        <v>472</v>
      </c>
      <c r="H8" s="590"/>
      <c r="I8" s="590"/>
      <c r="J8" s="590"/>
      <c r="K8" s="605">
        <f t="shared" si="1"/>
        <v>566</v>
      </c>
      <c r="L8" s="586">
        <f t="shared" si="0"/>
        <v>-154</v>
      </c>
      <c r="M8" s="667">
        <v>16</v>
      </c>
      <c r="N8" s="592"/>
      <c r="O8" s="590">
        <v>0</v>
      </c>
      <c r="P8" s="590"/>
      <c r="Q8" s="608">
        <f t="shared" si="2"/>
        <v>0</v>
      </c>
      <c r="R8" s="588">
        <f t="shared" si="3"/>
        <v>-16</v>
      </c>
      <c r="S8" s="565"/>
    </row>
    <row r="9" spans="1:19" ht="23.1" customHeight="1" thickBot="1">
      <c r="A9" s="226" t="s">
        <v>90</v>
      </c>
      <c r="B9" s="746">
        <v>1340</v>
      </c>
      <c r="C9" s="589"/>
      <c r="D9" s="791">
        <v>900</v>
      </c>
      <c r="E9" s="584"/>
      <c r="F9" s="591"/>
      <c r="G9" s="590">
        <v>0</v>
      </c>
      <c r="H9" s="590"/>
      <c r="I9" s="590"/>
      <c r="J9" s="590"/>
      <c r="K9" s="794">
        <f t="shared" si="1"/>
        <v>900</v>
      </c>
      <c r="L9" s="586">
        <f t="shared" si="0"/>
        <v>-440</v>
      </c>
      <c r="M9" s="667">
        <v>14</v>
      </c>
      <c r="N9" s="592"/>
      <c r="O9" s="796">
        <v>15</v>
      </c>
      <c r="P9" s="590"/>
      <c r="Q9" s="790">
        <f t="shared" si="2"/>
        <v>15</v>
      </c>
      <c r="R9" s="588">
        <f t="shared" si="3"/>
        <v>1</v>
      </c>
      <c r="S9" s="565"/>
    </row>
    <row r="10" spans="1:19" ht="23.1" customHeight="1" thickBot="1">
      <c r="A10" s="226" t="s">
        <v>91</v>
      </c>
      <c r="B10" s="746">
        <v>3950</v>
      </c>
      <c r="C10" s="589"/>
      <c r="D10" s="791">
        <v>918</v>
      </c>
      <c r="E10" s="791">
        <v>60.4</v>
      </c>
      <c r="F10" s="591"/>
      <c r="G10" s="796">
        <v>2973</v>
      </c>
      <c r="H10" s="590"/>
      <c r="I10" s="590"/>
      <c r="J10" s="590"/>
      <c r="K10" s="794">
        <f t="shared" si="1"/>
        <v>3951.4</v>
      </c>
      <c r="L10" s="586">
        <f t="shared" si="0"/>
        <v>1.4000000000000909</v>
      </c>
      <c r="M10" s="667">
        <v>34</v>
      </c>
      <c r="N10" s="592">
        <v>0</v>
      </c>
      <c r="O10" s="796">
        <v>55</v>
      </c>
      <c r="P10" s="590"/>
      <c r="Q10" s="790">
        <f t="shared" si="2"/>
        <v>55</v>
      </c>
      <c r="R10" s="588">
        <f t="shared" si="3"/>
        <v>21</v>
      </c>
      <c r="S10" s="565"/>
    </row>
    <row r="11" spans="1:19" ht="23.1" customHeight="1" thickBot="1">
      <c r="A11" s="204" t="s">
        <v>92</v>
      </c>
      <c r="B11" s="746">
        <v>6610</v>
      </c>
      <c r="C11" s="805">
        <v>260</v>
      </c>
      <c r="D11" s="791">
        <v>1351</v>
      </c>
      <c r="E11" s="791">
        <v>82.6</v>
      </c>
      <c r="F11" s="590">
        <v>0</v>
      </c>
      <c r="G11" s="796">
        <v>4437.3</v>
      </c>
      <c r="H11" s="590"/>
      <c r="I11" s="590"/>
      <c r="J11" s="590"/>
      <c r="K11" s="794">
        <f t="shared" si="1"/>
        <v>6130.9</v>
      </c>
      <c r="L11" s="586">
        <f t="shared" si="0"/>
        <v>-479.10000000000036</v>
      </c>
      <c r="M11" s="667">
        <v>38</v>
      </c>
      <c r="N11" s="592"/>
      <c r="O11" s="791">
        <v>42</v>
      </c>
      <c r="P11" s="590"/>
      <c r="Q11" s="790">
        <f t="shared" si="2"/>
        <v>42</v>
      </c>
      <c r="R11" s="588">
        <f t="shared" si="3"/>
        <v>4</v>
      </c>
      <c r="S11" s="565"/>
    </row>
    <row r="12" spans="1:19" ht="23.1" customHeight="1" thickBot="1">
      <c r="A12" s="226" t="s">
        <v>93</v>
      </c>
      <c r="B12" s="746">
        <v>324</v>
      </c>
      <c r="C12" s="589"/>
      <c r="D12" s="584"/>
      <c r="E12" s="791">
        <v>0</v>
      </c>
      <c r="F12" s="591"/>
      <c r="G12" s="796">
        <v>324</v>
      </c>
      <c r="H12" s="590"/>
      <c r="I12" s="590"/>
      <c r="J12" s="590"/>
      <c r="K12" s="794">
        <f t="shared" si="1"/>
        <v>324</v>
      </c>
      <c r="L12" s="586">
        <f t="shared" si="0"/>
        <v>0</v>
      </c>
      <c r="M12" s="667">
        <v>5</v>
      </c>
      <c r="N12" s="592"/>
      <c r="O12" s="590">
        <v>0</v>
      </c>
      <c r="P12" s="590"/>
      <c r="Q12" s="608">
        <f t="shared" si="2"/>
        <v>0</v>
      </c>
      <c r="R12" s="588">
        <f t="shared" si="3"/>
        <v>-5</v>
      </c>
      <c r="S12" s="565"/>
    </row>
    <row r="13" spans="1:19" ht="23.1" customHeight="1" thickBot="1">
      <c r="A13" s="226" t="s">
        <v>94</v>
      </c>
      <c r="B13" s="746">
        <v>11350</v>
      </c>
      <c r="C13" s="589"/>
      <c r="D13" s="791">
        <v>9852</v>
      </c>
      <c r="E13" s="791">
        <v>87.1</v>
      </c>
      <c r="F13" s="591">
        <v>33</v>
      </c>
      <c r="G13" s="590"/>
      <c r="H13" s="590"/>
      <c r="I13" s="590"/>
      <c r="J13" s="590"/>
      <c r="K13" s="794">
        <f t="shared" si="1"/>
        <v>9972.1</v>
      </c>
      <c r="L13" s="586">
        <f t="shared" si="0"/>
        <v>-1377.8999999999996</v>
      </c>
      <c r="M13" s="667">
        <v>42</v>
      </c>
      <c r="N13" s="592"/>
      <c r="O13" s="796">
        <v>30</v>
      </c>
      <c r="P13" s="590"/>
      <c r="Q13" s="790">
        <f t="shared" si="2"/>
        <v>30</v>
      </c>
      <c r="R13" s="588">
        <f t="shared" si="3"/>
        <v>-12</v>
      </c>
      <c r="S13" s="565"/>
    </row>
    <row r="14" spans="1:19" ht="23.1" customHeight="1" thickBot="1">
      <c r="A14" s="226" t="s">
        <v>95</v>
      </c>
      <c r="B14" s="746">
        <v>2000</v>
      </c>
      <c r="C14" s="589"/>
      <c r="D14" s="584">
        <v>0</v>
      </c>
      <c r="E14" s="791"/>
      <c r="F14" s="591">
        <v>0</v>
      </c>
      <c r="G14" s="796">
        <v>2000</v>
      </c>
      <c r="H14" s="590"/>
      <c r="I14" s="590"/>
      <c r="J14" s="590"/>
      <c r="K14" s="605">
        <f t="shared" si="1"/>
        <v>2000</v>
      </c>
      <c r="L14" s="586">
        <f t="shared" si="0"/>
        <v>0</v>
      </c>
      <c r="M14" s="667">
        <v>23</v>
      </c>
      <c r="N14" s="592">
        <v>0</v>
      </c>
      <c r="O14" s="590">
        <v>0</v>
      </c>
      <c r="P14" s="590"/>
      <c r="Q14" s="608">
        <f t="shared" si="2"/>
        <v>0</v>
      </c>
      <c r="R14" s="588">
        <f t="shared" si="3"/>
        <v>-23</v>
      </c>
      <c r="S14" s="565"/>
    </row>
    <row r="15" spans="1:19" ht="23.1" customHeight="1" thickBot="1">
      <c r="A15" s="226" t="s">
        <v>96</v>
      </c>
      <c r="B15" s="746">
        <v>325</v>
      </c>
      <c r="C15" s="589"/>
      <c r="D15" s="791">
        <v>325</v>
      </c>
      <c r="E15" s="791"/>
      <c r="F15" s="591">
        <v>0</v>
      </c>
      <c r="G15" s="590"/>
      <c r="H15" s="590"/>
      <c r="I15" s="590"/>
      <c r="J15" s="590"/>
      <c r="K15" s="794">
        <f t="shared" si="1"/>
        <v>325</v>
      </c>
      <c r="L15" s="586">
        <f t="shared" si="0"/>
        <v>0</v>
      </c>
      <c r="M15" s="667">
        <v>7</v>
      </c>
      <c r="N15" s="592"/>
      <c r="O15" s="796">
        <v>7</v>
      </c>
      <c r="P15" s="590"/>
      <c r="Q15" s="790">
        <f t="shared" si="2"/>
        <v>7</v>
      </c>
      <c r="R15" s="588">
        <f t="shared" si="3"/>
        <v>0</v>
      </c>
      <c r="S15" s="565"/>
    </row>
    <row r="16" spans="1:19" ht="23.1" customHeight="1" thickBot="1">
      <c r="A16" s="226" t="s">
        <v>97</v>
      </c>
      <c r="B16" s="746">
        <v>1340</v>
      </c>
      <c r="C16" s="589"/>
      <c r="D16" s="791">
        <v>1327</v>
      </c>
      <c r="E16" s="791">
        <v>13.8</v>
      </c>
      <c r="F16" s="591"/>
      <c r="G16" s="590">
        <v>0</v>
      </c>
      <c r="H16" s="590"/>
      <c r="I16" s="590"/>
      <c r="J16" s="590"/>
      <c r="K16" s="794">
        <f t="shared" si="1"/>
        <v>1340.8</v>
      </c>
      <c r="L16" s="586">
        <f t="shared" si="0"/>
        <v>0.79999999999995453</v>
      </c>
      <c r="M16" s="667">
        <v>31</v>
      </c>
      <c r="N16" s="592"/>
      <c r="O16" s="796">
        <v>31</v>
      </c>
      <c r="P16" s="590"/>
      <c r="Q16" s="790">
        <f t="shared" si="2"/>
        <v>31</v>
      </c>
      <c r="R16" s="588">
        <f t="shared" si="3"/>
        <v>0</v>
      </c>
      <c r="S16" s="565"/>
    </row>
    <row r="17" spans="1:19" ht="23.1" customHeight="1" thickBot="1">
      <c r="A17" s="226" t="s">
        <v>98</v>
      </c>
      <c r="B17" s="746">
        <v>1140</v>
      </c>
      <c r="C17" s="589"/>
      <c r="D17" s="791">
        <v>90</v>
      </c>
      <c r="E17" s="791"/>
      <c r="F17" s="591"/>
      <c r="G17" s="796">
        <v>780</v>
      </c>
      <c r="H17" s="590"/>
      <c r="I17" s="590"/>
      <c r="J17" s="590"/>
      <c r="K17" s="794">
        <f t="shared" si="1"/>
        <v>870</v>
      </c>
      <c r="L17" s="586">
        <f t="shared" si="0"/>
        <v>-270</v>
      </c>
      <c r="M17" s="667">
        <v>11</v>
      </c>
      <c r="N17" s="592"/>
      <c r="O17" s="796">
        <v>16</v>
      </c>
      <c r="P17" s="590"/>
      <c r="Q17" s="790">
        <f t="shared" si="2"/>
        <v>16</v>
      </c>
      <c r="R17" s="588">
        <f t="shared" si="3"/>
        <v>5</v>
      </c>
      <c r="S17" s="565"/>
    </row>
    <row r="18" spans="1:19" ht="23.1" customHeight="1" thickBot="1">
      <c r="A18" s="226" t="s">
        <v>99</v>
      </c>
      <c r="B18" s="746">
        <v>70873</v>
      </c>
      <c r="C18" s="589"/>
      <c r="D18" s="584">
        <v>30141.3</v>
      </c>
      <c r="E18" s="791">
        <v>157.80000000000001</v>
      </c>
      <c r="F18" s="591"/>
      <c r="G18" s="590">
        <v>29364.7</v>
      </c>
      <c r="H18" s="590">
        <v>15600</v>
      </c>
      <c r="I18" s="590">
        <v>404</v>
      </c>
      <c r="J18" s="590">
        <v>173</v>
      </c>
      <c r="K18" s="605">
        <f t="shared" si="1"/>
        <v>75840.800000000003</v>
      </c>
      <c r="L18" s="586">
        <f t="shared" si="0"/>
        <v>4967.8000000000029</v>
      </c>
      <c r="M18" s="667">
        <v>350</v>
      </c>
      <c r="N18" s="592">
        <v>0</v>
      </c>
      <c r="O18" s="590">
        <v>350</v>
      </c>
      <c r="P18" s="590"/>
      <c r="Q18" s="608">
        <f t="shared" si="2"/>
        <v>350</v>
      </c>
      <c r="R18" s="593">
        <f t="shared" si="3"/>
        <v>0</v>
      </c>
      <c r="S18" s="565"/>
    </row>
    <row r="19" spans="1:19" ht="23.1" customHeight="1" thickBot="1">
      <c r="A19" s="226" t="s">
        <v>100</v>
      </c>
      <c r="B19" s="746">
        <v>995</v>
      </c>
      <c r="C19" s="589">
        <v>0</v>
      </c>
      <c r="D19" s="584">
        <v>0</v>
      </c>
      <c r="E19" s="791"/>
      <c r="F19" s="591">
        <v>0</v>
      </c>
      <c r="G19" s="801">
        <v>945</v>
      </c>
      <c r="H19" s="752"/>
      <c r="I19" s="752"/>
      <c r="J19" s="752"/>
      <c r="K19" s="605">
        <f t="shared" si="1"/>
        <v>945</v>
      </c>
      <c r="L19" s="586">
        <f t="shared" si="0"/>
        <v>-50</v>
      </c>
      <c r="M19" s="667">
        <v>15</v>
      </c>
      <c r="N19" s="592"/>
      <c r="O19" s="590">
        <v>0</v>
      </c>
      <c r="P19" s="590"/>
      <c r="Q19" s="608">
        <f t="shared" si="2"/>
        <v>0</v>
      </c>
      <c r="R19" s="588">
        <f t="shared" si="3"/>
        <v>-15</v>
      </c>
      <c r="S19" s="565"/>
    </row>
    <row r="20" spans="1:19" ht="23.1" customHeight="1" thickBot="1">
      <c r="A20" s="226" t="s">
        <v>101</v>
      </c>
      <c r="B20" s="746">
        <v>407</v>
      </c>
      <c r="C20" s="589"/>
      <c r="D20" s="791">
        <v>210</v>
      </c>
      <c r="E20" s="791">
        <v>16.2</v>
      </c>
      <c r="F20" s="591">
        <v>0</v>
      </c>
      <c r="G20" s="796">
        <v>182</v>
      </c>
      <c r="H20" s="590"/>
      <c r="I20" s="590"/>
      <c r="J20" s="590"/>
      <c r="K20" s="794">
        <f t="shared" si="1"/>
        <v>408.2</v>
      </c>
      <c r="L20" s="586">
        <f t="shared" si="0"/>
        <v>1.1999999999999886</v>
      </c>
      <c r="M20" s="667">
        <v>11</v>
      </c>
      <c r="N20" s="592"/>
      <c r="O20" s="584">
        <v>0</v>
      </c>
      <c r="P20" s="590"/>
      <c r="Q20" s="608">
        <f t="shared" si="2"/>
        <v>0</v>
      </c>
      <c r="R20" s="588">
        <f t="shared" si="3"/>
        <v>-11</v>
      </c>
      <c r="S20" s="565"/>
    </row>
    <row r="21" spans="1:19" ht="19.149999999999999" customHeight="1" thickBot="1">
      <c r="A21" s="579" t="s">
        <v>257</v>
      </c>
      <c r="B21" s="582"/>
      <c r="C21" s="594"/>
      <c r="D21" s="595"/>
      <c r="E21" s="795"/>
      <c r="F21" s="597"/>
      <c r="G21" s="596"/>
      <c r="H21" s="596"/>
      <c r="I21" s="596"/>
      <c r="J21" s="596">
        <v>91.1</v>
      </c>
      <c r="K21" s="605">
        <f t="shared" si="1"/>
        <v>91.1</v>
      </c>
      <c r="L21" s="586">
        <f t="shared" si="0"/>
        <v>91.1</v>
      </c>
      <c r="M21" s="580"/>
      <c r="N21" s="598"/>
      <c r="O21" s="596"/>
      <c r="P21" s="596"/>
      <c r="Q21" s="608">
        <f t="shared" si="2"/>
        <v>0</v>
      </c>
      <c r="R21" s="588">
        <f t="shared" si="3"/>
        <v>0</v>
      </c>
      <c r="S21" s="565"/>
    </row>
    <row r="22" spans="1:19" ht="23.1" customHeight="1" thickBot="1">
      <c r="A22" s="577" t="s">
        <v>20</v>
      </c>
      <c r="B22" s="753">
        <v>108194</v>
      </c>
      <c r="C22" s="804">
        <f t="shared" ref="C22:G22" si="4">SUM(C4:C21)</f>
        <v>260</v>
      </c>
      <c r="D22" s="600">
        <f t="shared" si="4"/>
        <v>47269.3</v>
      </c>
      <c r="E22" s="792">
        <f t="shared" si="4"/>
        <v>603.70000000000005</v>
      </c>
      <c r="F22" s="792">
        <f t="shared" si="4"/>
        <v>413</v>
      </c>
      <c r="G22" s="600">
        <f t="shared" si="4"/>
        <v>43660</v>
      </c>
      <c r="H22" s="792">
        <f>SUM(H18:H21)</f>
        <v>15600</v>
      </c>
      <c r="I22" s="792">
        <f>SUM(I4:I21)</f>
        <v>404</v>
      </c>
      <c r="J22" s="792">
        <f>SUM(J18:J21)</f>
        <v>264.10000000000002</v>
      </c>
      <c r="K22" s="606">
        <f>SUM(K4:K21)</f>
        <v>108474.1</v>
      </c>
      <c r="L22" s="601">
        <f t="shared" si="0"/>
        <v>280.10000000000582</v>
      </c>
      <c r="M22" s="754">
        <v>678</v>
      </c>
      <c r="N22" s="599">
        <f>SUM(N4:N21)</f>
        <v>0</v>
      </c>
      <c r="O22" s="599">
        <f>SUM(O4:O21)</f>
        <v>611</v>
      </c>
      <c r="P22" s="602">
        <f>SUM(P4:P21)</f>
        <v>0</v>
      </c>
      <c r="Q22" s="608">
        <f t="shared" si="2"/>
        <v>611</v>
      </c>
      <c r="R22" s="603">
        <f t="shared" si="3"/>
        <v>-67</v>
      </c>
      <c r="S22" s="565"/>
    </row>
    <row r="23" spans="1:19" ht="15">
      <c r="A23" s="581"/>
      <c r="B23" s="581"/>
      <c r="C23" s="581"/>
      <c r="D23" s="581"/>
      <c r="E23" s="581"/>
      <c r="F23" s="581"/>
      <c r="G23" s="565"/>
      <c r="H23" s="581"/>
      <c r="I23" s="581"/>
      <c r="J23" s="581"/>
      <c r="K23" s="581"/>
      <c r="L23" s="581"/>
      <c r="M23" s="581"/>
      <c r="N23" s="581"/>
      <c r="O23" s="581"/>
      <c r="P23" s="581"/>
      <c r="Q23" s="581"/>
      <c r="R23" s="565"/>
      <c r="S23" s="565"/>
    </row>
    <row r="24" spans="1:19" ht="15">
      <c r="A24" s="581"/>
      <c r="B24" s="581"/>
      <c r="C24" s="581"/>
      <c r="D24" s="581"/>
      <c r="E24" s="581"/>
      <c r="F24" s="581"/>
      <c r="G24" s="581"/>
      <c r="H24" s="581"/>
      <c r="I24" s="581"/>
      <c r="J24" s="581"/>
      <c r="K24" s="581"/>
      <c r="L24" s="581"/>
      <c r="M24" s="581"/>
      <c r="N24" s="581"/>
      <c r="O24" s="581"/>
      <c r="P24" s="581"/>
      <c r="Q24" s="581"/>
      <c r="R24" s="565"/>
      <c r="S24" s="565"/>
    </row>
    <row r="25" spans="1:19" ht="15">
      <c r="A25" s="12"/>
      <c r="B25" s="12"/>
      <c r="C25" s="281" t="s">
        <v>81</v>
      </c>
      <c r="D25" s="282">
        <f>D22+E22+F22+I22+J22</f>
        <v>48954.1</v>
      </c>
      <c r="E25" s="12"/>
      <c r="F25" s="12" t="s">
        <v>405</v>
      </c>
      <c r="G25" s="12"/>
      <c r="H25" s="12"/>
      <c r="I25" s="12"/>
      <c r="J25" s="12"/>
      <c r="K25" s="609"/>
      <c r="L25" s="12"/>
      <c r="M25" s="12"/>
      <c r="N25" s="12"/>
      <c r="O25" s="12"/>
      <c r="P25" s="12"/>
      <c r="Q25" s="609"/>
    </row>
    <row r="26" spans="1:19" ht="15">
      <c r="A26" s="12"/>
      <c r="B26" s="12"/>
      <c r="E26" s="12"/>
      <c r="F26" s="12"/>
      <c r="G26" s="12"/>
      <c r="H26" s="12"/>
      <c r="I26" s="12"/>
      <c r="J26" s="12"/>
      <c r="K26" s="12">
        <v>108210</v>
      </c>
      <c r="L26" s="12"/>
      <c r="M26" s="12"/>
      <c r="N26" s="12"/>
      <c r="O26" s="12"/>
      <c r="P26" s="12"/>
      <c r="Q26" s="12">
        <v>646</v>
      </c>
    </row>
    <row r="27" spans="1:19" ht="15">
      <c r="A27" s="12"/>
      <c r="B27" s="12"/>
      <c r="C27" s="281" t="s">
        <v>141</v>
      </c>
      <c r="D27" s="282">
        <f>G22+C22</f>
        <v>43920</v>
      </c>
      <c r="E27" s="12"/>
      <c r="F27" s="12"/>
      <c r="G27" s="12"/>
      <c r="H27" s="12"/>
      <c r="I27" s="12"/>
      <c r="J27" s="12"/>
      <c r="K27" s="807">
        <f>K26-K22</f>
        <v>-264.10000000000582</v>
      </c>
      <c r="L27" s="12"/>
      <c r="M27" s="12"/>
      <c r="N27" s="12"/>
      <c r="O27" s="12"/>
      <c r="P27" s="12"/>
      <c r="Q27" s="12"/>
    </row>
    <row r="28" spans="1:19" ht="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</sheetData>
  <mergeCells count="3">
    <mergeCell ref="E1:G1"/>
    <mergeCell ref="C2:L2"/>
    <mergeCell ref="M2:R2"/>
  </mergeCells>
  <phoneticPr fontId="24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</sheetPr>
  <dimension ref="A1:AJ27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14" sqref="Q14"/>
    </sheetView>
  </sheetViews>
  <sheetFormatPr defaultRowHeight="15"/>
  <cols>
    <col min="1" max="1" width="11.77734375" customWidth="1"/>
    <col min="2" max="2" width="5.6640625" customWidth="1"/>
    <col min="3" max="3" width="7.5546875" customWidth="1"/>
    <col min="4" max="4" width="8.109375" customWidth="1"/>
    <col min="5" max="5" width="5.109375" customWidth="1"/>
    <col min="6" max="6" width="5" customWidth="1"/>
    <col min="7" max="7" width="3.6640625" customWidth="1"/>
    <col min="8" max="8" width="4.21875" customWidth="1"/>
    <col min="9" max="9" width="3.33203125" customWidth="1"/>
    <col min="10" max="10" width="6.21875" customWidth="1"/>
    <col min="11" max="11" width="7.33203125" customWidth="1"/>
    <col min="12" max="12" width="6.21875" customWidth="1"/>
    <col min="13" max="13" width="5.109375" customWidth="1"/>
    <col min="14" max="14" width="5.77734375" customWidth="1"/>
    <col min="15" max="15" width="7.109375" customWidth="1"/>
    <col min="16" max="16" width="8" customWidth="1"/>
    <col min="17" max="17" width="7.21875" customWidth="1"/>
    <col min="18" max="18" width="6.6640625" customWidth="1"/>
    <col min="19" max="19" width="7.33203125" customWidth="1"/>
    <col min="20" max="20" width="3.88671875" customWidth="1"/>
    <col min="21" max="21" width="6.44140625" customWidth="1"/>
    <col min="22" max="22" width="3.44140625" customWidth="1"/>
    <col min="23" max="23" width="7.109375" customWidth="1"/>
    <col min="24" max="24" width="7.6640625" customWidth="1"/>
    <col min="25" max="25" width="7.109375" customWidth="1"/>
    <col min="26" max="26" width="5.88671875" customWidth="1"/>
    <col min="27" max="27" width="5.77734375" customWidth="1"/>
  </cols>
  <sheetData>
    <row r="1" spans="1:36" ht="19.5" thickBot="1">
      <c r="A1" s="985" t="s">
        <v>77</v>
      </c>
      <c r="B1" s="985"/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  <c r="N1" s="985"/>
      <c r="O1" s="985"/>
      <c r="P1" s="985"/>
      <c r="Q1" s="985"/>
      <c r="R1" s="985"/>
      <c r="S1" s="985"/>
      <c r="T1" s="985"/>
      <c r="U1" s="985"/>
      <c r="V1" s="985"/>
      <c r="W1" s="985"/>
      <c r="X1" s="985"/>
      <c r="Y1" s="985"/>
      <c r="Z1" s="985"/>
      <c r="AA1" s="985"/>
    </row>
    <row r="2" spans="1:36" ht="18" customHeight="1" thickBot="1">
      <c r="A2" s="65" t="s">
        <v>23</v>
      </c>
      <c r="B2" s="979" t="s">
        <v>432</v>
      </c>
      <c r="C2" s="980"/>
      <c r="D2" s="980"/>
      <c r="E2" s="980"/>
      <c r="F2" s="980"/>
      <c r="G2" s="980"/>
      <c r="H2" s="980"/>
      <c r="I2" s="980"/>
      <c r="J2" s="980"/>
      <c r="K2" s="980"/>
      <c r="L2" s="980"/>
      <c r="M2" s="980"/>
      <c r="N2" s="981"/>
      <c r="O2" s="979" t="s">
        <v>78</v>
      </c>
      <c r="P2" s="980"/>
      <c r="Q2" s="980"/>
      <c r="R2" s="980"/>
      <c r="S2" s="980"/>
      <c r="T2" s="980"/>
      <c r="U2" s="980"/>
      <c r="V2" s="980"/>
      <c r="W2" s="980"/>
      <c r="X2" s="980"/>
      <c r="Y2" s="980"/>
      <c r="Z2" s="980"/>
      <c r="AA2" s="981"/>
      <c r="AB2" s="324" t="s">
        <v>79</v>
      </c>
      <c r="AC2" s="324"/>
      <c r="AD2" s="324"/>
      <c r="AE2" s="324"/>
      <c r="AF2" s="324"/>
      <c r="AG2" s="324"/>
      <c r="AH2" s="324"/>
      <c r="AI2" s="324"/>
      <c r="AJ2" s="324"/>
    </row>
    <row r="3" spans="1:36" ht="18" customHeight="1" thickBot="1">
      <c r="A3" s="67" t="s">
        <v>63</v>
      </c>
      <c r="B3" s="909" t="s">
        <v>22</v>
      </c>
      <c r="C3" s="982"/>
      <c r="D3" s="982"/>
      <c r="E3" s="982"/>
      <c r="F3" s="910"/>
      <c r="G3" s="909" t="s">
        <v>105</v>
      </c>
      <c r="H3" s="982"/>
      <c r="I3" s="910"/>
      <c r="J3" s="909" t="s">
        <v>104</v>
      </c>
      <c r="K3" s="982"/>
      <c r="L3" s="982"/>
      <c r="M3" s="982"/>
      <c r="N3" s="910"/>
      <c r="O3" s="909" t="s">
        <v>22</v>
      </c>
      <c r="P3" s="982"/>
      <c r="Q3" s="982"/>
      <c r="R3" s="983"/>
      <c r="S3" s="984"/>
      <c r="T3" s="909" t="s">
        <v>105</v>
      </c>
      <c r="U3" s="982"/>
      <c r="V3" s="910"/>
      <c r="W3" s="909" t="s">
        <v>104</v>
      </c>
      <c r="X3" s="982"/>
      <c r="Y3" s="982"/>
      <c r="Z3" s="982"/>
      <c r="AA3" s="910"/>
      <c r="AB3" s="325" t="s">
        <v>128</v>
      </c>
      <c r="AC3" s="326"/>
      <c r="AD3" s="327"/>
      <c r="AE3" s="976" t="s">
        <v>105</v>
      </c>
      <c r="AF3" s="977"/>
      <c r="AG3" s="978"/>
      <c r="AH3" s="976" t="s">
        <v>104</v>
      </c>
      <c r="AI3" s="977"/>
      <c r="AJ3" s="978"/>
    </row>
    <row r="4" spans="1:36" s="254" customFormat="1" ht="28.15" customHeight="1" thickBot="1">
      <c r="A4" s="259" t="s">
        <v>80</v>
      </c>
      <c r="B4" s="369" t="s">
        <v>366</v>
      </c>
      <c r="C4" s="323" t="s">
        <v>307</v>
      </c>
      <c r="D4" s="334" t="s">
        <v>367</v>
      </c>
      <c r="E4" s="257" t="s">
        <v>368</v>
      </c>
      <c r="F4" s="258" t="s">
        <v>12</v>
      </c>
      <c r="G4" s="260" t="s">
        <v>24</v>
      </c>
      <c r="H4" s="261" t="s">
        <v>14</v>
      </c>
      <c r="I4" s="260" t="s">
        <v>12</v>
      </c>
      <c r="J4" s="256" t="s">
        <v>24</v>
      </c>
      <c r="K4" s="323" t="s">
        <v>307</v>
      </c>
      <c r="L4" s="334" t="s">
        <v>367</v>
      </c>
      <c r="M4" s="257" t="s">
        <v>368</v>
      </c>
      <c r="N4" s="256" t="s">
        <v>12</v>
      </c>
      <c r="O4" s="255" t="s">
        <v>24</v>
      </c>
      <c r="P4" s="323" t="s">
        <v>307</v>
      </c>
      <c r="Q4" s="352" t="s">
        <v>367</v>
      </c>
      <c r="R4" s="353" t="s">
        <v>368</v>
      </c>
      <c r="S4" s="354" t="s">
        <v>12</v>
      </c>
      <c r="T4" s="355" t="s">
        <v>24</v>
      </c>
      <c r="U4" s="356" t="s">
        <v>14</v>
      </c>
      <c r="V4" s="357" t="s">
        <v>12</v>
      </c>
      <c r="W4" s="256" t="s">
        <v>24</v>
      </c>
      <c r="X4" s="358" t="s">
        <v>307</v>
      </c>
      <c r="Y4" s="359" t="s">
        <v>367</v>
      </c>
      <c r="Z4" s="257" t="s">
        <v>368</v>
      </c>
      <c r="AA4" s="256" t="s">
        <v>12</v>
      </c>
      <c r="AB4" s="328" t="s">
        <v>24</v>
      </c>
      <c r="AC4" s="329" t="s">
        <v>14</v>
      </c>
      <c r="AD4" s="330" t="s">
        <v>12</v>
      </c>
      <c r="AE4" s="329" t="s">
        <v>24</v>
      </c>
      <c r="AF4" s="331" t="s">
        <v>14</v>
      </c>
      <c r="AG4" s="332" t="s">
        <v>12</v>
      </c>
      <c r="AH4" s="332" t="s">
        <v>24</v>
      </c>
      <c r="AI4" s="330" t="s">
        <v>14</v>
      </c>
      <c r="AJ4" s="329" t="s">
        <v>12</v>
      </c>
    </row>
    <row r="5" spans="1:36" ht="21" customHeight="1">
      <c r="A5" s="69" t="s">
        <v>85</v>
      </c>
      <c r="B5" s="360">
        <f>'Т.об.-расшифровка'!B4</f>
        <v>4150</v>
      </c>
      <c r="C5" s="548">
        <v>3798.3</v>
      </c>
      <c r="D5" s="74">
        <f>'Т.об.-расшифровка'!K4</f>
        <v>3055.2</v>
      </c>
      <c r="E5" s="74">
        <f t="shared" ref="E5:E10" si="0">D5/C5*100</f>
        <v>80.435984519390246</v>
      </c>
      <c r="F5" s="231">
        <f>D5/B5*100</f>
        <v>73.619277108433735</v>
      </c>
      <c r="G5" s="361"/>
      <c r="H5" s="75"/>
      <c r="I5" s="79"/>
      <c r="J5" s="223">
        <f t="shared" ref="J5:J22" si="1">B5+G5</f>
        <v>4150</v>
      </c>
      <c r="K5" s="548">
        <v>3798.3</v>
      </c>
      <c r="L5" s="41">
        <f t="shared" ref="L5:L22" si="2">D5-H5</f>
        <v>3055.2</v>
      </c>
      <c r="M5" s="41">
        <f>L5/K5*100</f>
        <v>80.435984519390246</v>
      </c>
      <c r="N5" s="262">
        <f t="shared" ref="N5:N23" si="3">L5/J5*100</f>
        <v>73.619277108433735</v>
      </c>
      <c r="O5" s="362">
        <f t="shared" ref="O5:O22" si="4">AB5+B5</f>
        <v>29500</v>
      </c>
      <c r="P5" s="548">
        <v>25281</v>
      </c>
      <c r="Q5" s="77">
        <f t="shared" ref="Q5:Q21" si="5">AC5+D5</f>
        <v>25520.1</v>
      </c>
      <c r="R5" s="77">
        <f>Q5/P5*100</f>
        <v>100.94576955025512</v>
      </c>
      <c r="S5" s="363">
        <f>Q5/O5*100</f>
        <v>86.508813559322022</v>
      </c>
      <c r="T5" s="78"/>
      <c r="U5" s="78">
        <f t="shared" ref="U5:U22" si="6">AF5+H5</f>
        <v>0</v>
      </c>
      <c r="V5" s="79"/>
      <c r="W5" s="362">
        <f>O5+T5</f>
        <v>29500</v>
      </c>
      <c r="X5" s="548">
        <v>25281</v>
      </c>
      <c r="Y5" s="77">
        <f t="shared" ref="Y5:Y22" si="7">L5+AI5</f>
        <v>25520.1</v>
      </c>
      <c r="Z5" s="77">
        <f>Y5/X5*100</f>
        <v>100.94576955025512</v>
      </c>
      <c r="AA5" s="363">
        <f>Y5/W5*100</f>
        <v>86.508813559322022</v>
      </c>
      <c r="AB5" s="362">
        <v>25350</v>
      </c>
      <c r="AC5" s="77">
        <v>22464.899999999998</v>
      </c>
      <c r="AD5" s="363">
        <v>88.618934911242604</v>
      </c>
      <c r="AE5" s="77"/>
      <c r="AF5" s="363"/>
      <c r="AG5" s="78"/>
      <c r="AH5" s="362">
        <v>25350</v>
      </c>
      <c r="AI5" s="77">
        <v>22464.899999999998</v>
      </c>
      <c r="AJ5" s="77">
        <v>88.618934911242604</v>
      </c>
    </row>
    <row r="6" spans="1:36" ht="21" customHeight="1">
      <c r="A6" s="63" t="s">
        <v>86</v>
      </c>
      <c r="B6" s="360">
        <f>'Т.об.-расшифровка'!B5</f>
        <v>412</v>
      </c>
      <c r="C6" s="548">
        <v>393.6</v>
      </c>
      <c r="D6" s="74">
        <f>'Т.об.-расшифровка'!K5</f>
        <v>430.7</v>
      </c>
      <c r="E6" s="74">
        <f t="shared" si="0"/>
        <v>109.42581300813008</v>
      </c>
      <c r="F6" s="74">
        <f t="shared" ref="F6:F23" si="8">D6/B6*100</f>
        <v>104.53883495145631</v>
      </c>
      <c r="G6" s="364"/>
      <c r="H6" s="48"/>
      <c r="I6" s="79"/>
      <c r="J6" s="223">
        <f t="shared" si="1"/>
        <v>412</v>
      </c>
      <c r="K6" s="548">
        <v>393.6</v>
      </c>
      <c r="L6" s="41">
        <f t="shared" si="2"/>
        <v>430.7</v>
      </c>
      <c r="M6" s="41">
        <f t="shared" ref="M6:M23" si="9">L6/K6*100</f>
        <v>109.42581300813008</v>
      </c>
      <c r="N6" s="41">
        <f t="shared" si="3"/>
        <v>104.53883495145631</v>
      </c>
      <c r="O6" s="362">
        <f t="shared" si="4"/>
        <v>3739</v>
      </c>
      <c r="P6" s="548">
        <v>3505</v>
      </c>
      <c r="Q6" s="77">
        <f t="shared" si="5"/>
        <v>3670.2</v>
      </c>
      <c r="R6" s="77">
        <f t="shared" ref="R6:R23" si="10">Q6/P6*100</f>
        <v>104.71326676176889</v>
      </c>
      <c r="S6" s="41">
        <f t="shared" ref="S6:S23" si="11">Q6/O6*100</f>
        <v>98.159935811714362</v>
      </c>
      <c r="T6" s="78"/>
      <c r="U6" s="78">
        <f t="shared" si="6"/>
        <v>0</v>
      </c>
      <c r="V6" s="79"/>
      <c r="W6" s="362">
        <f t="shared" ref="W6:W21" si="12">O6+T6</f>
        <v>3739</v>
      </c>
      <c r="X6" s="548">
        <v>3505</v>
      </c>
      <c r="Y6" s="77">
        <f t="shared" si="7"/>
        <v>3670.2</v>
      </c>
      <c r="Z6" s="77">
        <f t="shared" ref="Z6:Z23" si="13">Y6/X6*100</f>
        <v>104.71326676176889</v>
      </c>
      <c r="AA6" s="77">
        <f t="shared" ref="AA6:AA23" si="14">Y6/W6*100</f>
        <v>98.159935811714362</v>
      </c>
      <c r="AB6" s="362">
        <v>3327</v>
      </c>
      <c r="AC6" s="77">
        <v>3239.5</v>
      </c>
      <c r="AD6" s="363">
        <v>97.370003005710842</v>
      </c>
      <c r="AE6" s="77"/>
      <c r="AF6" s="41"/>
      <c r="AG6" s="78"/>
      <c r="AH6" s="362">
        <v>3327</v>
      </c>
      <c r="AI6" s="77">
        <v>3239.5</v>
      </c>
      <c r="AJ6" s="77">
        <v>97.370003005710842</v>
      </c>
    </row>
    <row r="7" spans="1:36" ht="21" customHeight="1">
      <c r="A7" s="63" t="s">
        <v>87</v>
      </c>
      <c r="B7" s="360">
        <f>'Т.об.-расшифровка'!B6</f>
        <v>358</v>
      </c>
      <c r="C7" s="548">
        <v>341.4</v>
      </c>
      <c r="D7" s="74">
        <f>'Т.об.-расшифровка'!K6</f>
        <v>305.89999999999998</v>
      </c>
      <c r="E7" s="74">
        <f t="shared" si="0"/>
        <v>89.601640304628006</v>
      </c>
      <c r="F7" s="74">
        <f t="shared" si="8"/>
        <v>85.44692737430168</v>
      </c>
      <c r="G7" s="365"/>
      <c r="H7" s="75"/>
      <c r="I7" s="79"/>
      <c r="J7" s="223">
        <f t="shared" si="1"/>
        <v>358</v>
      </c>
      <c r="K7" s="548">
        <v>341.4</v>
      </c>
      <c r="L7" s="41">
        <f t="shared" si="2"/>
        <v>305.89999999999998</v>
      </c>
      <c r="M7" s="41">
        <f t="shared" si="9"/>
        <v>89.601640304628006</v>
      </c>
      <c r="N7" s="262">
        <f t="shared" si="3"/>
        <v>85.44692737430168</v>
      </c>
      <c r="O7" s="362">
        <f t="shared" si="4"/>
        <v>3546</v>
      </c>
      <c r="P7" s="548">
        <v>3323.3</v>
      </c>
      <c r="Q7" s="77">
        <f t="shared" si="5"/>
        <v>3094.1000000000004</v>
      </c>
      <c r="R7" s="77">
        <f t="shared" si="10"/>
        <v>93.103240754671575</v>
      </c>
      <c r="S7" s="41">
        <f t="shared" si="11"/>
        <v>87.256063169768765</v>
      </c>
      <c r="T7" s="78"/>
      <c r="U7" s="78">
        <f t="shared" si="6"/>
        <v>0</v>
      </c>
      <c r="V7" s="79"/>
      <c r="W7" s="362">
        <f t="shared" si="12"/>
        <v>3546</v>
      </c>
      <c r="X7" s="548">
        <v>3323.3</v>
      </c>
      <c r="Y7" s="77">
        <f t="shared" si="7"/>
        <v>3094.1000000000004</v>
      </c>
      <c r="Z7" s="77">
        <f t="shared" si="13"/>
        <v>93.103240754671575</v>
      </c>
      <c r="AA7" s="77">
        <f>Y7/W7*100</f>
        <v>87.256063169768765</v>
      </c>
      <c r="AB7" s="362">
        <v>3188</v>
      </c>
      <c r="AC7" s="77">
        <v>2788.2000000000003</v>
      </c>
      <c r="AD7" s="363">
        <v>87.459222082810555</v>
      </c>
      <c r="AE7" s="77"/>
      <c r="AF7" s="41"/>
      <c r="AG7" s="78"/>
      <c r="AH7" s="362">
        <v>3188</v>
      </c>
      <c r="AI7" s="77">
        <v>2788.2000000000003</v>
      </c>
      <c r="AJ7" s="77">
        <v>87.459222082810555</v>
      </c>
    </row>
    <row r="8" spans="1:36" ht="21" customHeight="1">
      <c r="A8" s="63" t="s">
        <v>88</v>
      </c>
      <c r="B8" s="360">
        <f>'Т.об.-расшифровка'!B7</f>
        <v>1900</v>
      </c>
      <c r="C8" s="548">
        <v>1738</v>
      </c>
      <c r="D8" s="74">
        <f>'Т.об.-расшифровка'!K7</f>
        <v>1017</v>
      </c>
      <c r="E8" s="74">
        <f t="shared" si="0"/>
        <v>58.515535097813576</v>
      </c>
      <c r="F8" s="74">
        <f t="shared" si="8"/>
        <v>53.526315789473685</v>
      </c>
      <c r="G8" s="365"/>
      <c r="H8" s="75"/>
      <c r="I8" s="79"/>
      <c r="J8" s="223">
        <f t="shared" si="1"/>
        <v>1900</v>
      </c>
      <c r="K8" s="548">
        <v>1738</v>
      </c>
      <c r="L8" s="41">
        <f t="shared" si="2"/>
        <v>1017</v>
      </c>
      <c r="M8" s="41">
        <f t="shared" si="9"/>
        <v>58.515535097813576</v>
      </c>
      <c r="N8" s="41">
        <f t="shared" si="3"/>
        <v>53.526315789473685</v>
      </c>
      <c r="O8" s="362">
        <f t="shared" si="4"/>
        <v>12860</v>
      </c>
      <c r="P8" s="548">
        <v>11119</v>
      </c>
      <c r="Q8" s="77">
        <f t="shared" si="5"/>
        <v>8774</v>
      </c>
      <c r="R8" s="77">
        <f t="shared" si="10"/>
        <v>78.909973918517849</v>
      </c>
      <c r="S8" s="41">
        <f t="shared" si="11"/>
        <v>68.227060653188175</v>
      </c>
      <c r="T8" s="78"/>
      <c r="U8" s="78">
        <f t="shared" si="6"/>
        <v>0</v>
      </c>
      <c r="V8" s="79"/>
      <c r="W8" s="362">
        <f t="shared" si="12"/>
        <v>12860</v>
      </c>
      <c r="X8" s="548">
        <v>11119</v>
      </c>
      <c r="Y8" s="77">
        <f t="shared" si="7"/>
        <v>8774</v>
      </c>
      <c r="Z8" s="77">
        <f t="shared" si="13"/>
        <v>78.909973918517849</v>
      </c>
      <c r="AA8" s="77">
        <f t="shared" si="14"/>
        <v>68.227060653188175</v>
      </c>
      <c r="AB8" s="362">
        <v>10960</v>
      </c>
      <c r="AC8" s="77">
        <v>7757</v>
      </c>
      <c r="AD8" s="363">
        <v>70.775547445255469</v>
      </c>
      <c r="AE8" s="77"/>
      <c r="AF8" s="41"/>
      <c r="AG8" s="78"/>
      <c r="AH8" s="362">
        <v>10960</v>
      </c>
      <c r="AI8" s="77">
        <v>7757</v>
      </c>
      <c r="AJ8" s="77">
        <v>70.775547445255469</v>
      </c>
    </row>
    <row r="9" spans="1:36" ht="21" customHeight="1">
      <c r="A9" s="63" t="s">
        <v>89</v>
      </c>
      <c r="B9" s="360">
        <f>'Т.об.-расшифровка'!B8</f>
        <v>720</v>
      </c>
      <c r="C9" s="548">
        <v>687.4</v>
      </c>
      <c r="D9" s="74">
        <f>'Т.об.-расшифровка'!K8</f>
        <v>566</v>
      </c>
      <c r="E9" s="74">
        <f t="shared" si="0"/>
        <v>82.33924934535932</v>
      </c>
      <c r="F9" s="231">
        <f t="shared" si="8"/>
        <v>78.611111111111114</v>
      </c>
      <c r="G9" s="365"/>
      <c r="H9" s="75"/>
      <c r="I9" s="79"/>
      <c r="J9" s="223">
        <f t="shared" si="1"/>
        <v>720</v>
      </c>
      <c r="K9" s="548">
        <v>687.4</v>
      </c>
      <c r="L9" s="41">
        <f t="shared" si="2"/>
        <v>566</v>
      </c>
      <c r="M9" s="41">
        <f t="shared" si="9"/>
        <v>82.33924934535932</v>
      </c>
      <c r="N9" s="41">
        <f t="shared" si="3"/>
        <v>78.611111111111114</v>
      </c>
      <c r="O9" s="362">
        <f t="shared" si="4"/>
        <v>6972</v>
      </c>
      <c r="P9" s="548">
        <v>6361.2999999999993</v>
      </c>
      <c r="Q9" s="77">
        <f t="shared" si="5"/>
        <v>5500.5</v>
      </c>
      <c r="R9" s="77">
        <f t="shared" si="10"/>
        <v>86.468174744156073</v>
      </c>
      <c r="S9" s="41">
        <f t="shared" si="11"/>
        <v>78.894148020654043</v>
      </c>
      <c r="T9" s="78"/>
      <c r="U9" s="78">
        <f t="shared" si="6"/>
        <v>0</v>
      </c>
      <c r="V9" s="79"/>
      <c r="W9" s="362">
        <f t="shared" si="12"/>
        <v>6972</v>
      </c>
      <c r="X9" s="548">
        <v>6361.2999999999993</v>
      </c>
      <c r="Y9" s="77">
        <f t="shared" si="7"/>
        <v>5500.5</v>
      </c>
      <c r="Z9" s="77">
        <f t="shared" si="13"/>
        <v>86.468174744156073</v>
      </c>
      <c r="AA9" s="77">
        <f t="shared" si="14"/>
        <v>78.894148020654043</v>
      </c>
      <c r="AB9" s="362">
        <v>6252</v>
      </c>
      <c r="AC9" s="77">
        <v>4934.5</v>
      </c>
      <c r="AD9" s="363">
        <v>78.926743442098527</v>
      </c>
      <c r="AE9" s="77"/>
      <c r="AF9" s="41"/>
      <c r="AG9" s="78"/>
      <c r="AH9" s="362">
        <v>6252</v>
      </c>
      <c r="AI9" s="77">
        <v>4934.5</v>
      </c>
      <c r="AJ9" s="77">
        <v>78.926743442098527</v>
      </c>
    </row>
    <row r="10" spans="1:36" ht="21" customHeight="1">
      <c r="A10" s="63" t="s">
        <v>90</v>
      </c>
      <c r="B10" s="360">
        <f>'Т.об.-расшифровка'!B9</f>
        <v>1340</v>
      </c>
      <c r="C10" s="548">
        <v>1278.9000000000001</v>
      </c>
      <c r="D10" s="74">
        <f>'Т.об.-расшифровка'!K9</f>
        <v>900</v>
      </c>
      <c r="E10" s="74">
        <f t="shared" si="0"/>
        <v>70.372976776917668</v>
      </c>
      <c r="F10" s="231">
        <f t="shared" si="8"/>
        <v>67.164179104477611</v>
      </c>
      <c r="G10" s="365"/>
      <c r="H10" s="75"/>
      <c r="I10" s="79"/>
      <c r="J10" s="223">
        <f t="shared" si="1"/>
        <v>1340</v>
      </c>
      <c r="K10" s="548">
        <v>1278.9000000000001</v>
      </c>
      <c r="L10" s="41">
        <f t="shared" si="2"/>
        <v>900</v>
      </c>
      <c r="M10" s="41">
        <f t="shared" si="9"/>
        <v>70.372976776917668</v>
      </c>
      <c r="N10" s="41">
        <f t="shared" si="3"/>
        <v>67.164179104477611</v>
      </c>
      <c r="O10" s="362">
        <f t="shared" si="4"/>
        <v>9382</v>
      </c>
      <c r="P10" s="548">
        <v>8492.6</v>
      </c>
      <c r="Q10" s="77">
        <f t="shared" si="5"/>
        <v>7566.2</v>
      </c>
      <c r="R10" s="77">
        <f t="shared" si="10"/>
        <v>89.091679815368664</v>
      </c>
      <c r="S10" s="41">
        <f t="shared" si="11"/>
        <v>80.645917714772963</v>
      </c>
      <c r="T10" s="78"/>
      <c r="U10" s="78">
        <f t="shared" si="6"/>
        <v>0</v>
      </c>
      <c r="V10" s="79"/>
      <c r="W10" s="362">
        <f t="shared" si="12"/>
        <v>9382</v>
      </c>
      <c r="X10" s="548">
        <v>8492.6</v>
      </c>
      <c r="Y10" s="77">
        <f t="shared" si="7"/>
        <v>7566.2</v>
      </c>
      <c r="Z10" s="77">
        <f t="shared" si="13"/>
        <v>89.091679815368664</v>
      </c>
      <c r="AA10" s="77">
        <f t="shared" si="14"/>
        <v>80.645917714772963</v>
      </c>
      <c r="AB10" s="362">
        <v>8042</v>
      </c>
      <c r="AC10" s="77">
        <v>6666.2</v>
      </c>
      <c r="AD10" s="363">
        <v>82.892315344441684</v>
      </c>
      <c r="AE10" s="77"/>
      <c r="AF10" s="41"/>
      <c r="AG10" s="78"/>
      <c r="AH10" s="362">
        <v>8042</v>
      </c>
      <c r="AI10" s="77">
        <v>6666.2</v>
      </c>
      <c r="AJ10" s="77">
        <v>82.892315344441684</v>
      </c>
    </row>
    <row r="11" spans="1:36" ht="21" customHeight="1">
      <c r="A11" s="63" t="s">
        <v>91</v>
      </c>
      <c r="B11" s="360">
        <f>'Т.об.-расшифровка'!B10</f>
        <v>3950</v>
      </c>
      <c r="C11" s="548">
        <v>3622</v>
      </c>
      <c r="D11" s="74">
        <f>'Т.об.-расшифровка'!K10</f>
        <v>3951.4</v>
      </c>
      <c r="E11" s="74">
        <f t="shared" ref="E11:E23" si="15">D11/C11*100</f>
        <v>109.0944229707344</v>
      </c>
      <c r="F11" s="231">
        <f t="shared" si="8"/>
        <v>100.03544303797469</v>
      </c>
      <c r="G11" s="365"/>
      <c r="H11" s="75"/>
      <c r="I11" s="79"/>
      <c r="J11" s="223">
        <f t="shared" si="1"/>
        <v>3950</v>
      </c>
      <c r="K11" s="548">
        <v>3622</v>
      </c>
      <c r="L11" s="41">
        <f t="shared" si="2"/>
        <v>3951.4</v>
      </c>
      <c r="M11" s="41">
        <f t="shared" si="9"/>
        <v>109.0944229707344</v>
      </c>
      <c r="N11" s="262">
        <f t="shared" si="3"/>
        <v>100.03544303797469</v>
      </c>
      <c r="O11" s="362">
        <f t="shared" si="4"/>
        <v>34775</v>
      </c>
      <c r="P11" s="548">
        <v>30242.799999999999</v>
      </c>
      <c r="Q11" s="77">
        <f t="shared" si="5"/>
        <v>34890.800000000003</v>
      </c>
      <c r="R11" s="77">
        <f t="shared" si="10"/>
        <v>115.36894731969262</v>
      </c>
      <c r="S11" s="41">
        <f t="shared" si="11"/>
        <v>100.33299784327822</v>
      </c>
      <c r="T11" s="78"/>
      <c r="U11" s="78">
        <f t="shared" si="6"/>
        <v>0</v>
      </c>
      <c r="V11" s="79"/>
      <c r="W11" s="362">
        <f t="shared" si="12"/>
        <v>34775</v>
      </c>
      <c r="X11" s="548">
        <v>30242.799999999999</v>
      </c>
      <c r="Y11" s="77">
        <f t="shared" si="7"/>
        <v>34890.800000000003</v>
      </c>
      <c r="Z11" s="77">
        <f t="shared" si="13"/>
        <v>115.36894731969262</v>
      </c>
      <c r="AA11" s="77">
        <f t="shared" si="14"/>
        <v>100.33299784327822</v>
      </c>
      <c r="AB11" s="362">
        <v>30825</v>
      </c>
      <c r="AC11" s="77">
        <v>30939.4</v>
      </c>
      <c r="AD11" s="363">
        <v>100.37112733171128</v>
      </c>
      <c r="AE11" s="77"/>
      <c r="AF11" s="41"/>
      <c r="AG11" s="78"/>
      <c r="AH11" s="362">
        <v>30825</v>
      </c>
      <c r="AI11" s="77">
        <v>30939.4</v>
      </c>
      <c r="AJ11" s="77">
        <v>100.37112733171128</v>
      </c>
    </row>
    <row r="12" spans="1:36" ht="21" customHeight="1">
      <c r="A12" s="56" t="s">
        <v>92</v>
      </c>
      <c r="B12" s="360">
        <f>'Т.об.-расшифровка'!B11</f>
        <v>6610</v>
      </c>
      <c r="C12" s="549">
        <v>6076</v>
      </c>
      <c r="D12" s="181">
        <f>'Т.об.-расшифровка'!K11</f>
        <v>6130.9</v>
      </c>
      <c r="E12" s="74">
        <f t="shared" si="15"/>
        <v>100.90355497037524</v>
      </c>
      <c r="F12" s="74">
        <f t="shared" si="8"/>
        <v>92.7518910741301</v>
      </c>
      <c r="G12" s="365"/>
      <c r="H12" s="75"/>
      <c r="I12" s="79"/>
      <c r="J12" s="223">
        <f t="shared" si="1"/>
        <v>6610</v>
      </c>
      <c r="K12" s="548">
        <v>6076</v>
      </c>
      <c r="L12" s="41">
        <f t="shared" si="2"/>
        <v>6130.9</v>
      </c>
      <c r="M12" s="41">
        <f t="shared" si="9"/>
        <v>100.90355497037524</v>
      </c>
      <c r="N12" s="262">
        <f t="shared" si="3"/>
        <v>92.7518910741301</v>
      </c>
      <c r="O12" s="362">
        <f t="shared" si="4"/>
        <v>56510</v>
      </c>
      <c r="P12" s="548">
        <v>48653</v>
      </c>
      <c r="Q12" s="77">
        <f t="shared" si="5"/>
        <v>50969.000000000007</v>
      </c>
      <c r="R12" s="77">
        <f t="shared" si="10"/>
        <v>104.76024088956488</v>
      </c>
      <c r="S12" s="41">
        <f t="shared" si="11"/>
        <v>90.194655813130424</v>
      </c>
      <c r="T12" s="78"/>
      <c r="U12" s="77"/>
      <c r="V12" s="79"/>
      <c r="W12" s="362">
        <f t="shared" si="12"/>
        <v>56510</v>
      </c>
      <c r="X12" s="548">
        <v>48653</v>
      </c>
      <c r="Y12" s="77">
        <f t="shared" si="7"/>
        <v>50969.000000000007</v>
      </c>
      <c r="Z12" s="77">
        <f t="shared" si="13"/>
        <v>104.76024088956488</v>
      </c>
      <c r="AA12" s="77">
        <f t="shared" si="14"/>
        <v>90.194655813130424</v>
      </c>
      <c r="AB12" s="362">
        <v>49900</v>
      </c>
      <c r="AC12" s="77">
        <v>44838.100000000006</v>
      </c>
      <c r="AD12" s="363">
        <v>89.855911823647304</v>
      </c>
      <c r="AE12" s="77"/>
      <c r="AF12" s="41"/>
      <c r="AG12" s="78"/>
      <c r="AH12" s="362">
        <v>49900</v>
      </c>
      <c r="AI12" s="77">
        <v>44838.100000000006</v>
      </c>
      <c r="AJ12" s="77">
        <v>89.855911823647304</v>
      </c>
    </row>
    <row r="13" spans="1:36" ht="21" customHeight="1">
      <c r="A13" s="63" t="s">
        <v>93</v>
      </c>
      <c r="B13" s="360">
        <f>'Т.об.-расшифровка'!B12</f>
        <v>324</v>
      </c>
      <c r="C13" s="548">
        <v>309.7</v>
      </c>
      <c r="D13" s="74">
        <f>'Т.об.-расшифровка'!K12</f>
        <v>324</v>
      </c>
      <c r="E13" s="74">
        <f t="shared" si="15"/>
        <v>104.61737164998385</v>
      </c>
      <c r="F13" s="231">
        <f t="shared" si="8"/>
        <v>100</v>
      </c>
      <c r="G13" s="365"/>
      <c r="H13" s="75"/>
      <c r="I13" s="79"/>
      <c r="J13" s="223">
        <f t="shared" si="1"/>
        <v>324</v>
      </c>
      <c r="K13" s="548">
        <v>309.7</v>
      </c>
      <c r="L13" s="41">
        <f t="shared" si="2"/>
        <v>324</v>
      </c>
      <c r="M13" s="41">
        <f t="shared" si="9"/>
        <v>104.61737164998385</v>
      </c>
      <c r="N13" s="262">
        <f t="shared" si="3"/>
        <v>100</v>
      </c>
      <c r="O13" s="362">
        <f t="shared" si="4"/>
        <v>2564</v>
      </c>
      <c r="P13" s="548">
        <v>2410.1999999999998</v>
      </c>
      <c r="Q13" s="77">
        <f t="shared" si="5"/>
        <v>2789.9</v>
      </c>
      <c r="R13" s="77">
        <f t="shared" si="10"/>
        <v>115.75387934611237</v>
      </c>
      <c r="S13" s="262">
        <f t="shared" si="11"/>
        <v>108.81045241809673</v>
      </c>
      <c r="T13" s="78"/>
      <c r="U13" s="78">
        <f t="shared" si="6"/>
        <v>0</v>
      </c>
      <c r="V13" s="79"/>
      <c r="W13" s="362">
        <f t="shared" si="12"/>
        <v>2564</v>
      </c>
      <c r="X13" s="548">
        <v>2410.1999999999998</v>
      </c>
      <c r="Y13" s="77">
        <f t="shared" si="7"/>
        <v>2789.9</v>
      </c>
      <c r="Z13" s="77">
        <f t="shared" si="13"/>
        <v>115.75387934611237</v>
      </c>
      <c r="AA13" s="363">
        <f t="shared" si="14"/>
        <v>108.81045241809673</v>
      </c>
      <c r="AB13" s="362">
        <v>2240</v>
      </c>
      <c r="AC13" s="77">
        <v>2465.9</v>
      </c>
      <c r="AD13" s="363">
        <v>110.08482142857143</v>
      </c>
      <c r="AE13" s="77"/>
      <c r="AF13" s="262"/>
      <c r="AG13" s="78"/>
      <c r="AH13" s="362">
        <v>2240</v>
      </c>
      <c r="AI13" s="77">
        <v>2465.9</v>
      </c>
      <c r="AJ13" s="77">
        <v>110.08482142857143</v>
      </c>
    </row>
    <row r="14" spans="1:36" ht="21" customHeight="1">
      <c r="A14" s="63" t="s">
        <v>94</v>
      </c>
      <c r="B14" s="360">
        <f>'Т.об.-расшифровка'!B13</f>
        <v>11350</v>
      </c>
      <c r="C14" s="548">
        <v>10413.5</v>
      </c>
      <c r="D14" s="74">
        <f>'Т.об.-расшифровка'!K13</f>
        <v>9972.1</v>
      </c>
      <c r="E14" s="74">
        <f t="shared" si="15"/>
        <v>95.761271426513659</v>
      </c>
      <c r="F14" s="231">
        <f t="shared" si="8"/>
        <v>87.859911894273139</v>
      </c>
      <c r="G14" s="365"/>
      <c r="H14" s="75"/>
      <c r="I14" s="79"/>
      <c r="J14" s="223">
        <f t="shared" si="1"/>
        <v>11350</v>
      </c>
      <c r="K14" s="548">
        <v>10413.5</v>
      </c>
      <c r="L14" s="41">
        <f t="shared" si="2"/>
        <v>9972.1</v>
      </c>
      <c r="M14" s="41">
        <f t="shared" si="9"/>
        <v>95.761271426513659</v>
      </c>
      <c r="N14" s="262">
        <f t="shared" si="3"/>
        <v>87.859911894273139</v>
      </c>
      <c r="O14" s="362">
        <f t="shared" si="4"/>
        <v>93530</v>
      </c>
      <c r="P14" s="548">
        <v>80370.3</v>
      </c>
      <c r="Q14" s="77">
        <f t="shared" si="5"/>
        <v>86716.200000000012</v>
      </c>
      <c r="R14" s="77">
        <f t="shared" si="10"/>
        <v>107.89582718989479</v>
      </c>
      <c r="S14" s="262">
        <f t="shared" si="11"/>
        <v>92.714850849994662</v>
      </c>
      <c r="T14" s="78"/>
      <c r="U14" s="78">
        <f t="shared" si="6"/>
        <v>0</v>
      </c>
      <c r="V14" s="79"/>
      <c r="W14" s="362">
        <f t="shared" si="12"/>
        <v>93530</v>
      </c>
      <c r="X14" s="548">
        <v>80370.3</v>
      </c>
      <c r="Y14" s="77">
        <f t="shared" si="7"/>
        <v>86716.200000000012</v>
      </c>
      <c r="Z14" s="77">
        <f t="shared" si="13"/>
        <v>107.89582718989479</v>
      </c>
      <c r="AA14" s="363">
        <f t="shared" si="14"/>
        <v>92.714850849994662</v>
      </c>
      <c r="AB14" s="362">
        <v>82180</v>
      </c>
      <c r="AC14" s="77">
        <v>76744.100000000006</v>
      </c>
      <c r="AD14" s="363">
        <v>93.38537357021174</v>
      </c>
      <c r="AE14" s="77"/>
      <c r="AF14" s="262"/>
      <c r="AG14" s="78"/>
      <c r="AH14" s="362">
        <v>82180</v>
      </c>
      <c r="AI14" s="77">
        <v>76744.100000000006</v>
      </c>
      <c r="AJ14" s="77">
        <v>93.38537357021174</v>
      </c>
    </row>
    <row r="15" spans="1:36" ht="21" customHeight="1">
      <c r="A15" s="63" t="s">
        <v>95</v>
      </c>
      <c r="B15" s="360">
        <f>'Т.об.-расшифровка'!B14</f>
        <v>2000</v>
      </c>
      <c r="C15" s="548">
        <v>1910</v>
      </c>
      <c r="D15" s="74">
        <f>'Т.об.-расшифровка'!K14</f>
        <v>2000</v>
      </c>
      <c r="E15" s="74">
        <f t="shared" si="15"/>
        <v>104.71204188481676</v>
      </c>
      <c r="F15" s="231">
        <f t="shared" si="8"/>
        <v>100</v>
      </c>
      <c r="G15" s="365"/>
      <c r="H15" s="75"/>
      <c r="I15" s="79"/>
      <c r="J15" s="223">
        <f t="shared" si="1"/>
        <v>2000</v>
      </c>
      <c r="K15" s="548">
        <v>1910</v>
      </c>
      <c r="L15" s="41">
        <f t="shared" si="2"/>
        <v>2000</v>
      </c>
      <c r="M15" s="41">
        <f t="shared" si="9"/>
        <v>104.71204188481676</v>
      </c>
      <c r="N15" s="262">
        <f t="shared" si="3"/>
        <v>100</v>
      </c>
      <c r="O15" s="362">
        <f t="shared" si="4"/>
        <v>16870</v>
      </c>
      <c r="P15" s="548">
        <v>15035</v>
      </c>
      <c r="Q15" s="77">
        <f t="shared" si="5"/>
        <v>17971</v>
      </c>
      <c r="R15" s="77">
        <f t="shared" si="10"/>
        <v>119.52776854007317</v>
      </c>
      <c r="S15" s="262">
        <f t="shared" si="11"/>
        <v>106.52637818612922</v>
      </c>
      <c r="T15" s="78"/>
      <c r="U15" s="78">
        <f t="shared" si="6"/>
        <v>0</v>
      </c>
      <c r="V15" s="79"/>
      <c r="W15" s="362">
        <f t="shared" si="12"/>
        <v>16870</v>
      </c>
      <c r="X15" s="548">
        <v>15035</v>
      </c>
      <c r="Y15" s="77">
        <f t="shared" si="7"/>
        <v>17971</v>
      </c>
      <c r="Z15" s="77">
        <f t="shared" si="13"/>
        <v>119.52776854007317</v>
      </c>
      <c r="AA15" s="363">
        <f t="shared" si="14"/>
        <v>106.52637818612922</v>
      </c>
      <c r="AB15" s="362">
        <v>14870</v>
      </c>
      <c r="AC15" s="77">
        <v>15971</v>
      </c>
      <c r="AD15" s="363">
        <v>107.40416946872899</v>
      </c>
      <c r="AE15" s="77"/>
      <c r="AF15" s="262"/>
      <c r="AG15" s="78"/>
      <c r="AH15" s="362">
        <v>14870</v>
      </c>
      <c r="AI15" s="77">
        <v>15971</v>
      </c>
      <c r="AJ15" s="77">
        <v>107.40416946872899</v>
      </c>
    </row>
    <row r="16" spans="1:36" ht="21" customHeight="1">
      <c r="A16" s="63" t="s">
        <v>96</v>
      </c>
      <c r="B16" s="360">
        <f>'Т.об.-расшифровка'!B15</f>
        <v>325</v>
      </c>
      <c r="C16" s="548">
        <v>310</v>
      </c>
      <c r="D16" s="74">
        <f>'Т.об.-расшифровка'!K15</f>
        <v>325</v>
      </c>
      <c r="E16" s="74">
        <f t="shared" si="15"/>
        <v>104.83870967741935</v>
      </c>
      <c r="F16" s="74">
        <f t="shared" si="8"/>
        <v>100</v>
      </c>
      <c r="G16" s="365"/>
      <c r="H16" s="79"/>
      <c r="I16" s="79"/>
      <c r="J16" s="223">
        <f t="shared" si="1"/>
        <v>325</v>
      </c>
      <c r="K16" s="548">
        <v>310</v>
      </c>
      <c r="L16" s="41">
        <f t="shared" si="2"/>
        <v>325</v>
      </c>
      <c r="M16" s="41">
        <f t="shared" si="9"/>
        <v>104.83870967741935</v>
      </c>
      <c r="N16" s="41">
        <f t="shared" si="3"/>
        <v>100</v>
      </c>
      <c r="O16" s="362">
        <f t="shared" si="4"/>
        <v>2996</v>
      </c>
      <c r="P16" s="548">
        <v>2800</v>
      </c>
      <c r="Q16" s="77">
        <f t="shared" si="5"/>
        <v>2875</v>
      </c>
      <c r="R16" s="77">
        <f t="shared" si="10"/>
        <v>102.67857142857142</v>
      </c>
      <c r="S16" s="41">
        <f t="shared" si="11"/>
        <v>95.961281708945251</v>
      </c>
      <c r="T16" s="78"/>
      <c r="U16" s="78">
        <f t="shared" si="6"/>
        <v>0</v>
      </c>
      <c r="V16" s="79"/>
      <c r="W16" s="362">
        <f t="shared" si="12"/>
        <v>2996</v>
      </c>
      <c r="X16" s="548">
        <v>2800</v>
      </c>
      <c r="Y16" s="77">
        <f t="shared" si="7"/>
        <v>2875</v>
      </c>
      <c r="Z16" s="77">
        <f t="shared" si="13"/>
        <v>102.67857142857142</v>
      </c>
      <c r="AA16" s="77">
        <f t="shared" si="14"/>
        <v>95.961281708945251</v>
      </c>
      <c r="AB16" s="362">
        <v>2671</v>
      </c>
      <c r="AC16" s="77">
        <v>2550</v>
      </c>
      <c r="AD16" s="363">
        <v>95.46986147510296</v>
      </c>
      <c r="AE16" s="77"/>
      <c r="AF16" s="41"/>
      <c r="AG16" s="78"/>
      <c r="AH16" s="362">
        <v>2671</v>
      </c>
      <c r="AI16" s="77">
        <v>2550</v>
      </c>
      <c r="AJ16" s="77">
        <v>95.46986147510296</v>
      </c>
    </row>
    <row r="17" spans="1:36" ht="21" customHeight="1">
      <c r="A17" s="63" t="s">
        <v>97</v>
      </c>
      <c r="B17" s="360">
        <f>'Т.об.-расшифровка'!B16</f>
        <v>1340</v>
      </c>
      <c r="C17" s="548">
        <v>1231.8</v>
      </c>
      <c r="D17" s="74">
        <f>'Т.об.-расшифровка'!K16</f>
        <v>1340.8</v>
      </c>
      <c r="E17" s="74">
        <f t="shared" si="15"/>
        <v>108.84883909725605</v>
      </c>
      <c r="F17" s="74">
        <f t="shared" si="8"/>
        <v>100.05970149253731</v>
      </c>
      <c r="G17" s="365"/>
      <c r="H17" s="79"/>
      <c r="I17" s="79"/>
      <c r="J17" s="366">
        <f t="shared" si="1"/>
        <v>1340</v>
      </c>
      <c r="K17" s="548">
        <v>1231.8</v>
      </c>
      <c r="L17" s="41">
        <f t="shared" si="2"/>
        <v>1340.8</v>
      </c>
      <c r="M17" s="41">
        <f t="shared" si="9"/>
        <v>108.84883909725605</v>
      </c>
      <c r="N17" s="262">
        <f t="shared" si="3"/>
        <v>100.05970149253731</v>
      </c>
      <c r="O17" s="362">
        <f t="shared" si="4"/>
        <v>10975</v>
      </c>
      <c r="P17" s="548">
        <v>10052.5</v>
      </c>
      <c r="Q17" s="77">
        <f t="shared" si="5"/>
        <v>11071.799999999997</v>
      </c>
      <c r="R17" s="77">
        <f t="shared" si="10"/>
        <v>110.13976622730661</v>
      </c>
      <c r="S17" s="77">
        <f t="shared" si="11"/>
        <v>100.88200455580862</v>
      </c>
      <c r="T17" s="78"/>
      <c r="U17" s="78">
        <f t="shared" si="6"/>
        <v>0</v>
      </c>
      <c r="V17" s="79"/>
      <c r="W17" s="362">
        <f t="shared" si="12"/>
        <v>10975</v>
      </c>
      <c r="X17" s="548">
        <v>10052.5</v>
      </c>
      <c r="Y17" s="77">
        <f t="shared" si="7"/>
        <v>11071.799999999997</v>
      </c>
      <c r="Z17" s="77">
        <f t="shared" si="13"/>
        <v>110.13976622730661</v>
      </c>
      <c r="AA17" s="77">
        <f t="shared" si="14"/>
        <v>100.88200455580862</v>
      </c>
      <c r="AB17" s="362">
        <v>9635</v>
      </c>
      <c r="AC17" s="77">
        <v>9730.9999999999982</v>
      </c>
      <c r="AD17" s="363">
        <v>100.99636741048259</v>
      </c>
      <c r="AE17" s="77"/>
      <c r="AF17" s="77"/>
      <c r="AG17" s="78"/>
      <c r="AH17" s="362">
        <v>9635</v>
      </c>
      <c r="AI17" s="77">
        <v>9730.9999999999982</v>
      </c>
      <c r="AJ17" s="77">
        <v>100.99636741048259</v>
      </c>
    </row>
    <row r="18" spans="1:36" ht="21" customHeight="1">
      <c r="A18" s="63" t="s">
        <v>98</v>
      </c>
      <c r="B18" s="360">
        <f>'Т.об.-расшифровка'!B17</f>
        <v>1140</v>
      </c>
      <c r="C18" s="548">
        <v>1050</v>
      </c>
      <c r="D18" s="74">
        <f>'Т.об.-расшифровка'!K17</f>
        <v>870</v>
      </c>
      <c r="E18" s="74">
        <f t="shared" si="15"/>
        <v>82.857142857142861</v>
      </c>
      <c r="F18" s="231">
        <f t="shared" si="8"/>
        <v>76.31578947368422</v>
      </c>
      <c r="G18" s="365"/>
      <c r="H18" s="79"/>
      <c r="I18" s="79"/>
      <c r="J18" s="223">
        <f t="shared" si="1"/>
        <v>1140</v>
      </c>
      <c r="K18" s="548">
        <v>1050</v>
      </c>
      <c r="L18" s="41">
        <f t="shared" si="2"/>
        <v>870</v>
      </c>
      <c r="M18" s="41">
        <f t="shared" si="9"/>
        <v>82.857142857142861</v>
      </c>
      <c r="N18" s="41">
        <f t="shared" si="3"/>
        <v>76.31578947368422</v>
      </c>
      <c r="O18" s="362">
        <f t="shared" si="4"/>
        <v>10013</v>
      </c>
      <c r="P18" s="548">
        <v>8718</v>
      </c>
      <c r="Q18" s="77">
        <f t="shared" si="5"/>
        <v>8360</v>
      </c>
      <c r="R18" s="77">
        <f t="shared" si="10"/>
        <v>95.893553567331963</v>
      </c>
      <c r="S18" s="41">
        <f t="shared" si="11"/>
        <v>83.491461100569268</v>
      </c>
      <c r="T18" s="78"/>
      <c r="U18" s="78">
        <f t="shared" si="6"/>
        <v>0</v>
      </c>
      <c r="V18" s="79"/>
      <c r="W18" s="362">
        <f t="shared" si="12"/>
        <v>10013</v>
      </c>
      <c r="X18" s="548">
        <v>8718</v>
      </c>
      <c r="Y18" s="77">
        <f t="shared" si="7"/>
        <v>8360</v>
      </c>
      <c r="Z18" s="77">
        <f t="shared" si="13"/>
        <v>95.893553567331963</v>
      </c>
      <c r="AA18" s="77">
        <f t="shared" si="14"/>
        <v>83.491461100569268</v>
      </c>
      <c r="AB18" s="362">
        <v>8873</v>
      </c>
      <c r="AC18" s="77">
        <v>7490</v>
      </c>
      <c r="AD18" s="363">
        <v>84.41338893271724</v>
      </c>
      <c r="AE18" s="77"/>
      <c r="AF18" s="41"/>
      <c r="AG18" s="78"/>
      <c r="AH18" s="362">
        <v>8873</v>
      </c>
      <c r="AI18" s="77">
        <v>7490</v>
      </c>
      <c r="AJ18" s="77">
        <v>84.41338893271724</v>
      </c>
    </row>
    <row r="19" spans="1:36" ht="21" customHeight="1">
      <c r="A19" s="63" t="s">
        <v>99</v>
      </c>
      <c r="B19" s="360">
        <f>'Т.об.-расшифровка'!B18</f>
        <v>70873</v>
      </c>
      <c r="C19" s="548">
        <v>67170.5</v>
      </c>
      <c r="D19" s="74">
        <f>'Т.об.-расшифровка'!K18</f>
        <v>75840.800000000003</v>
      </c>
      <c r="E19" s="74">
        <f t="shared" si="15"/>
        <v>112.90789855665805</v>
      </c>
      <c r="F19" s="231">
        <f t="shared" si="8"/>
        <v>107.00943941980728</v>
      </c>
      <c r="G19" s="365"/>
      <c r="H19" s="305">
        <v>173</v>
      </c>
      <c r="I19" s="79"/>
      <c r="J19" s="223">
        <f t="shared" si="1"/>
        <v>70873</v>
      </c>
      <c r="K19" s="548">
        <v>67002.5</v>
      </c>
      <c r="L19" s="41">
        <f t="shared" si="2"/>
        <v>75667.8</v>
      </c>
      <c r="M19" s="41">
        <f t="shared" si="9"/>
        <v>112.93280101488752</v>
      </c>
      <c r="N19" s="262">
        <f t="shared" si="3"/>
        <v>106.76534082090501</v>
      </c>
      <c r="O19" s="362">
        <f t="shared" si="4"/>
        <v>549666</v>
      </c>
      <c r="P19" s="548">
        <v>537557.9</v>
      </c>
      <c r="Q19" s="77">
        <f t="shared" si="5"/>
        <v>588320</v>
      </c>
      <c r="R19" s="77">
        <f t="shared" si="10"/>
        <v>109.44309440899296</v>
      </c>
      <c r="S19" s="262">
        <f t="shared" si="11"/>
        <v>107.03227050608915</v>
      </c>
      <c r="T19" s="78"/>
      <c r="U19" s="77">
        <f t="shared" si="6"/>
        <v>1179</v>
      </c>
      <c r="V19" s="79"/>
      <c r="W19" s="362">
        <f t="shared" si="12"/>
        <v>549666</v>
      </c>
      <c r="X19" s="662">
        <v>535883.9</v>
      </c>
      <c r="Y19" s="77">
        <f t="shared" si="7"/>
        <v>587141</v>
      </c>
      <c r="Z19" s="77">
        <f t="shared" si="13"/>
        <v>109.56496360498981</v>
      </c>
      <c r="AA19" s="363">
        <f t="shared" si="14"/>
        <v>106.81777661343435</v>
      </c>
      <c r="AB19" s="362">
        <v>478793</v>
      </c>
      <c r="AC19" s="77">
        <v>512479.2</v>
      </c>
      <c r="AD19" s="363">
        <v>107.03565006171769</v>
      </c>
      <c r="AE19" s="77"/>
      <c r="AF19" s="262">
        <v>1006</v>
      </c>
      <c r="AG19" s="78"/>
      <c r="AH19" s="362">
        <v>478793</v>
      </c>
      <c r="AI19" s="77">
        <v>511473.2</v>
      </c>
      <c r="AJ19" s="77">
        <v>106.82553838506411</v>
      </c>
    </row>
    <row r="20" spans="1:36" ht="21" customHeight="1">
      <c r="A20" s="63" t="s">
        <v>100</v>
      </c>
      <c r="B20" s="360">
        <f>'Т.об.-расшифровка'!B19</f>
        <v>995</v>
      </c>
      <c r="C20" s="548">
        <v>951</v>
      </c>
      <c r="D20" s="74">
        <f>'Т.об.-расшифровка'!K19</f>
        <v>945</v>
      </c>
      <c r="E20" s="74">
        <f t="shared" si="15"/>
        <v>99.369085173501588</v>
      </c>
      <c r="F20" s="231">
        <f t="shared" si="8"/>
        <v>94.9748743718593</v>
      </c>
      <c r="G20" s="365"/>
      <c r="H20" s="75"/>
      <c r="I20" s="79"/>
      <c r="J20" s="223">
        <f t="shared" si="1"/>
        <v>995</v>
      </c>
      <c r="K20" s="548">
        <v>951</v>
      </c>
      <c r="L20" s="41">
        <f t="shared" si="2"/>
        <v>945</v>
      </c>
      <c r="M20" s="41">
        <f t="shared" si="9"/>
        <v>99.369085173501588</v>
      </c>
      <c r="N20" s="41">
        <f t="shared" si="3"/>
        <v>94.9748743718593</v>
      </c>
      <c r="O20" s="362">
        <f t="shared" si="4"/>
        <v>5298</v>
      </c>
      <c r="P20" s="548">
        <v>4969</v>
      </c>
      <c r="Q20" s="77">
        <f t="shared" si="5"/>
        <v>5795</v>
      </c>
      <c r="R20" s="77">
        <f t="shared" si="10"/>
        <v>116.62306299054134</v>
      </c>
      <c r="S20" s="41">
        <f t="shared" si="11"/>
        <v>109.38089845224613</v>
      </c>
      <c r="T20" s="78"/>
      <c r="U20" s="78">
        <f t="shared" si="6"/>
        <v>0</v>
      </c>
      <c r="V20" s="79"/>
      <c r="W20" s="362">
        <f t="shared" si="12"/>
        <v>5298</v>
      </c>
      <c r="X20" s="548">
        <v>4969</v>
      </c>
      <c r="Y20" s="77">
        <f t="shared" si="7"/>
        <v>5795</v>
      </c>
      <c r="Z20" s="77">
        <f t="shared" si="13"/>
        <v>116.62306299054134</v>
      </c>
      <c r="AA20" s="77">
        <f t="shared" si="14"/>
        <v>109.38089845224613</v>
      </c>
      <c r="AB20" s="362">
        <v>4303</v>
      </c>
      <c r="AC20" s="77">
        <v>4850</v>
      </c>
      <c r="AD20" s="363">
        <v>112.71206135254475</v>
      </c>
      <c r="AE20" s="77"/>
      <c r="AF20" s="114">
        <v>0</v>
      </c>
      <c r="AG20" s="78"/>
      <c r="AH20" s="362">
        <v>4303</v>
      </c>
      <c r="AI20" s="77">
        <v>4850</v>
      </c>
      <c r="AJ20" s="77">
        <v>112.71206135254475</v>
      </c>
    </row>
    <row r="21" spans="1:36" ht="21" customHeight="1">
      <c r="A21" s="63" t="s">
        <v>101</v>
      </c>
      <c r="B21" s="360">
        <f>'Т.об.-расшифровка'!B20</f>
        <v>407</v>
      </c>
      <c r="C21" s="548">
        <v>388.9</v>
      </c>
      <c r="D21" s="74">
        <f>'Т.об.-расшифровка'!K20</f>
        <v>408.2</v>
      </c>
      <c r="E21" s="74">
        <f t="shared" si="15"/>
        <v>104.96271535098998</v>
      </c>
      <c r="F21" s="74">
        <f t="shared" si="8"/>
        <v>100.29484029484028</v>
      </c>
      <c r="G21" s="365"/>
      <c r="H21" s="75"/>
      <c r="I21" s="79"/>
      <c r="J21" s="223">
        <f t="shared" si="1"/>
        <v>407</v>
      </c>
      <c r="K21" s="548">
        <v>388.9</v>
      </c>
      <c r="L21" s="41">
        <f t="shared" si="2"/>
        <v>408.2</v>
      </c>
      <c r="M21" s="41">
        <f t="shared" si="9"/>
        <v>104.96271535098998</v>
      </c>
      <c r="N21" s="41">
        <f t="shared" si="3"/>
        <v>100.29484029484028</v>
      </c>
      <c r="O21" s="362">
        <f t="shared" si="4"/>
        <v>3974</v>
      </c>
      <c r="P21" s="548">
        <v>3709.1</v>
      </c>
      <c r="Q21" s="77">
        <f t="shared" si="5"/>
        <v>3865.8</v>
      </c>
      <c r="R21" s="77">
        <f t="shared" si="10"/>
        <v>104.22474454719475</v>
      </c>
      <c r="S21" s="41">
        <f t="shared" si="11"/>
        <v>97.277302466029198</v>
      </c>
      <c r="T21" s="78"/>
      <c r="U21" s="78">
        <f t="shared" si="6"/>
        <v>0</v>
      </c>
      <c r="V21" s="79"/>
      <c r="W21" s="362">
        <f t="shared" si="12"/>
        <v>3974</v>
      </c>
      <c r="X21" s="548">
        <v>3709.1</v>
      </c>
      <c r="Y21" s="77">
        <f t="shared" si="7"/>
        <v>3865.8</v>
      </c>
      <c r="Z21" s="77">
        <f t="shared" si="13"/>
        <v>104.22474454719475</v>
      </c>
      <c r="AA21" s="77">
        <f t="shared" si="14"/>
        <v>97.277302466029198</v>
      </c>
      <c r="AB21" s="362">
        <v>3567</v>
      </c>
      <c r="AC21" s="77">
        <v>3457.6000000000004</v>
      </c>
      <c r="AD21" s="363">
        <v>96.93299691617608</v>
      </c>
      <c r="AE21" s="77"/>
      <c r="AF21" s="114">
        <v>0</v>
      </c>
      <c r="AG21" s="78"/>
      <c r="AH21" s="362">
        <v>3567</v>
      </c>
      <c r="AI21" s="77">
        <v>3457.6000000000004</v>
      </c>
      <c r="AJ21" s="77">
        <v>96.93299691617608</v>
      </c>
    </row>
    <row r="22" spans="1:36" ht="21" customHeight="1" thickBot="1">
      <c r="A22" s="168" t="s">
        <v>105</v>
      </c>
      <c r="B22" s="360">
        <f>'Т.об.-расшифровка'!B21</f>
        <v>0</v>
      </c>
      <c r="C22" s="548">
        <v>164.9</v>
      </c>
      <c r="D22" s="74">
        <v>91.1</v>
      </c>
      <c r="E22" s="74"/>
      <c r="F22" s="74"/>
      <c r="G22" s="365"/>
      <c r="H22" s="367">
        <v>91.1</v>
      </c>
      <c r="I22" s="79"/>
      <c r="J22" s="223">
        <f t="shared" si="1"/>
        <v>0</v>
      </c>
      <c r="K22" s="548">
        <v>0</v>
      </c>
      <c r="L22" s="41">
        <f t="shared" si="2"/>
        <v>0</v>
      </c>
      <c r="M22" s="41"/>
      <c r="N22" s="41"/>
      <c r="O22" s="223">
        <f t="shared" si="4"/>
        <v>0</v>
      </c>
      <c r="P22" s="548">
        <v>2047</v>
      </c>
      <c r="Q22" s="77">
        <v>1248.9000000000001</v>
      </c>
      <c r="R22" s="77">
        <f t="shared" si="10"/>
        <v>61.011235955056186</v>
      </c>
      <c r="S22" s="41" t="e">
        <f t="shared" si="11"/>
        <v>#DIV/0!</v>
      </c>
      <c r="T22" s="78"/>
      <c r="U22" s="77">
        <f t="shared" si="6"/>
        <v>1248.8999999999999</v>
      </c>
      <c r="V22" s="79"/>
      <c r="W22" s="362">
        <f>O22+T22</f>
        <v>0</v>
      </c>
      <c r="X22" s="548">
        <v>0</v>
      </c>
      <c r="Y22" s="77">
        <f t="shared" si="7"/>
        <v>0</v>
      </c>
      <c r="Z22" s="77"/>
      <c r="AA22" s="77"/>
      <c r="AB22" s="223">
        <v>0</v>
      </c>
      <c r="AC22" s="487">
        <v>1157.8</v>
      </c>
      <c r="AD22" s="363" t="e">
        <v>#DIV/0!</v>
      </c>
      <c r="AE22" s="77"/>
      <c r="AF22" s="41">
        <v>1157.8</v>
      </c>
      <c r="AG22" s="78"/>
      <c r="AH22" s="223">
        <v>0</v>
      </c>
      <c r="AI22" s="487">
        <v>0</v>
      </c>
      <c r="AJ22" s="77"/>
    </row>
    <row r="23" spans="1:36" s="208" customFormat="1" ht="17.25" thickBot="1">
      <c r="A23" s="62" t="s">
        <v>59</v>
      </c>
      <c r="B23" s="715">
        <f>SUM(B5:B22)</f>
        <v>108194</v>
      </c>
      <c r="C23" s="739">
        <v>101835.9</v>
      </c>
      <c r="D23" s="430">
        <f>SUM(D5:D22)</f>
        <v>108474.1</v>
      </c>
      <c r="E23" s="74">
        <f t="shared" si="15"/>
        <v>106.51852637429432</v>
      </c>
      <c r="F23" s="225">
        <f t="shared" si="8"/>
        <v>100.25888681442594</v>
      </c>
      <c r="G23" s="368"/>
      <c r="H23" s="368">
        <f>SUM(H5:H22)</f>
        <v>264.10000000000002</v>
      </c>
      <c r="I23" s="225"/>
      <c r="J23" s="368">
        <f>SUM(J5:J22)</f>
        <v>108194</v>
      </c>
      <c r="K23" s="739">
        <v>101503</v>
      </c>
      <c r="L23" s="430">
        <f>SUM(L5:L22)</f>
        <v>108210</v>
      </c>
      <c r="M23" s="41">
        <f t="shared" si="9"/>
        <v>106.60768647232102</v>
      </c>
      <c r="N23" s="225">
        <f t="shared" si="3"/>
        <v>100.0147882507348</v>
      </c>
      <c r="O23" s="368">
        <f>SUM(O5:O22)</f>
        <v>853170</v>
      </c>
      <c r="P23" s="739">
        <v>804647</v>
      </c>
      <c r="Q23" s="430">
        <f>SUM(Q5:Q22)</f>
        <v>868998.50000000012</v>
      </c>
      <c r="R23" s="77">
        <f t="shared" si="10"/>
        <v>107.99748212570235</v>
      </c>
      <c r="S23" s="225">
        <f t="shared" si="11"/>
        <v>101.85525745162161</v>
      </c>
      <c r="T23" s="368">
        <f>SUM(T5:T21)</f>
        <v>0</v>
      </c>
      <c r="U23" s="368">
        <f>SUM(U5:U22)</f>
        <v>2427.8999999999996</v>
      </c>
      <c r="V23" s="225"/>
      <c r="W23" s="368">
        <f>SUM(W5:W22)</f>
        <v>853170</v>
      </c>
      <c r="X23" s="739">
        <v>800926</v>
      </c>
      <c r="Y23" s="430">
        <f>SUM(Y5:Y22)</f>
        <v>866570.60000000009</v>
      </c>
      <c r="Z23" s="77">
        <f t="shared" si="13"/>
        <v>108.19608802810747</v>
      </c>
      <c r="AA23" s="363">
        <f t="shared" si="14"/>
        <v>101.57068345112931</v>
      </c>
      <c r="AB23" s="739">
        <v>744976</v>
      </c>
      <c r="AC23" s="739">
        <v>760524.4</v>
      </c>
      <c r="AD23" s="782">
        <v>102.08710079250875</v>
      </c>
      <c r="AE23" s="77"/>
      <c r="AF23" s="739">
        <v>2163.8000000000002</v>
      </c>
      <c r="AG23" s="368">
        <f>SUM(AG5:AG21)</f>
        <v>0</v>
      </c>
      <c r="AH23" s="739">
        <v>744976</v>
      </c>
      <c r="AI23" s="739">
        <v>758360.6</v>
      </c>
      <c r="AJ23" s="77">
        <v>101.79664848263567</v>
      </c>
    </row>
    <row r="24" spans="1:36">
      <c r="B24" s="254"/>
      <c r="C24" s="292"/>
      <c r="G24" s="208"/>
      <c r="H24" s="208"/>
      <c r="I24" s="208"/>
      <c r="J24" s="134"/>
      <c r="K24" s="134"/>
      <c r="L24" s="135">
        <f>L23-J23</f>
        <v>16</v>
      </c>
      <c r="M24" s="135"/>
      <c r="N24" s="134"/>
      <c r="O24" s="134"/>
      <c r="P24" s="134"/>
      <c r="Q24" s="134" t="s">
        <v>196</v>
      </c>
      <c r="R24" s="134"/>
      <c r="S24" s="134"/>
      <c r="T24" s="134"/>
      <c r="U24" s="134"/>
      <c r="V24" s="134"/>
      <c r="W24" s="134"/>
      <c r="X24" s="134"/>
      <c r="Y24" s="135">
        <f>Y23-W23</f>
        <v>13400.600000000093</v>
      </c>
      <c r="Z24" s="135"/>
      <c r="AA24" s="134"/>
      <c r="AB24" s="291"/>
      <c r="AC24" s="291"/>
      <c r="AD24" s="333"/>
      <c r="AE24" s="333"/>
      <c r="AF24" s="333"/>
      <c r="AG24" s="333"/>
      <c r="AH24" s="291"/>
      <c r="AI24" s="291">
        <f>SUM(AI5:AI22)</f>
        <v>758360.6</v>
      </c>
      <c r="AJ24" s="333"/>
    </row>
    <row r="25" spans="1:36">
      <c r="J25" s="134"/>
      <c r="K25" s="134"/>
      <c r="L25" s="466"/>
      <c r="M25" s="466"/>
      <c r="N25" s="467"/>
      <c r="O25" s="467"/>
      <c r="P25" s="467"/>
      <c r="Q25" s="467"/>
      <c r="R25" s="467"/>
      <c r="S25" s="467"/>
      <c r="T25" s="467"/>
      <c r="U25" s="467"/>
      <c r="V25" s="467"/>
      <c r="W25" s="467"/>
      <c r="X25" s="467"/>
      <c r="Y25" s="466"/>
      <c r="Z25" s="133"/>
      <c r="AA25" s="134"/>
      <c r="AB25" s="194"/>
      <c r="AC25" s="690">
        <f>AC5+AC6+AC7+AC8+AC9+AC10+AC11+AC12+AC13+AC14++AC15+AC16+AC17+AC18+AC19+AC20+AC21+AC22</f>
        <v>760524.4</v>
      </c>
      <c r="AD25" s="194"/>
      <c r="AF25" s="194"/>
      <c r="AH25" s="194"/>
      <c r="AI25" s="194"/>
      <c r="AJ25" s="194"/>
    </row>
    <row r="26" spans="1:36">
      <c r="D26" s="390"/>
      <c r="E26" s="81"/>
      <c r="J26" s="134"/>
      <c r="K26" s="134"/>
      <c r="L26" s="467"/>
      <c r="M26" s="467"/>
      <c r="N26" s="467"/>
      <c r="O26" s="467"/>
      <c r="P26" s="467"/>
      <c r="Q26" s="467"/>
      <c r="R26" s="467"/>
      <c r="S26" s="467"/>
      <c r="T26" s="467"/>
      <c r="U26" s="467"/>
      <c r="V26" s="467"/>
      <c r="W26" s="467"/>
      <c r="X26" s="467"/>
      <c r="Y26" s="467"/>
      <c r="Z26" s="134"/>
      <c r="AA26" s="134"/>
      <c r="AI26" s="690"/>
    </row>
    <row r="27" spans="1:36">
      <c r="Y27" s="90"/>
      <c r="Z27" s="90"/>
    </row>
  </sheetData>
  <mergeCells count="11">
    <mergeCell ref="G3:I3"/>
    <mergeCell ref="J3:N3"/>
    <mergeCell ref="A1:AA1"/>
    <mergeCell ref="B2:N2"/>
    <mergeCell ref="B3:F3"/>
    <mergeCell ref="AH3:AJ3"/>
    <mergeCell ref="O2:AA2"/>
    <mergeCell ref="O3:S3"/>
    <mergeCell ref="T3:V3"/>
    <mergeCell ref="W3:AA3"/>
    <mergeCell ref="AE3:AG3"/>
  </mergeCells>
  <phoneticPr fontId="24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AC36"/>
  <sheetViews>
    <sheetView zoomScale="90" zoomScaleNormal="90" workbookViewId="0">
      <pane xSplit="1" ySplit="7" topLeftCell="B20" activePane="bottomRight" state="frozen"/>
      <selection pane="topRight" activeCell="B1" sqref="B1"/>
      <selection pane="bottomLeft" activeCell="A7" sqref="A7"/>
      <selection pane="bottomRight" activeCell="X25" sqref="X25:AB25"/>
    </sheetView>
  </sheetViews>
  <sheetFormatPr defaultRowHeight="15"/>
  <cols>
    <col min="1" max="1" width="9.21875" customWidth="1"/>
    <col min="2" max="2" width="4.6640625" customWidth="1"/>
    <col min="3" max="3" width="6.109375" customWidth="1"/>
    <col min="4" max="4" width="4.6640625" customWidth="1"/>
    <col min="5" max="5" width="5.109375" customWidth="1"/>
    <col min="6" max="7" width="5.6640625" customWidth="1"/>
    <col min="8" max="8" width="4.77734375" customWidth="1"/>
    <col min="9" max="9" width="5.6640625" customWidth="1"/>
    <col min="10" max="10" width="5.88671875" customWidth="1"/>
    <col min="11" max="11" width="6.21875" customWidth="1"/>
    <col min="12" max="12" width="5.33203125" customWidth="1"/>
    <col min="13" max="15" width="5" customWidth="1"/>
    <col min="16" max="16" width="4.6640625" customWidth="1"/>
    <col min="17" max="17" width="5" customWidth="1"/>
    <col min="18" max="18" width="4.77734375" customWidth="1"/>
    <col min="19" max="23" width="5.6640625" customWidth="1"/>
    <col min="24" max="25" width="6.21875" customWidth="1"/>
    <col min="26" max="26" width="5.6640625" customWidth="1"/>
    <col min="27" max="27" width="4.109375" customWidth="1"/>
    <col min="28" max="28" width="5" customWidth="1"/>
    <col min="29" max="29" width="5.6640625" customWidth="1"/>
  </cols>
  <sheetData>
    <row r="1" spans="1:29" ht="17.45" customHeight="1">
      <c r="A1" t="s">
        <v>176</v>
      </c>
      <c r="B1" s="986" t="s">
        <v>433</v>
      </c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986"/>
      <c r="U1" s="986"/>
      <c r="V1" s="986"/>
      <c r="W1" s="986"/>
      <c r="X1" s="986"/>
      <c r="Y1" s="986"/>
      <c r="Z1" s="986"/>
      <c r="AA1" s="986"/>
      <c r="AB1" s="986"/>
      <c r="AC1" s="986"/>
    </row>
    <row r="2" spans="1:29" ht="15.6" customHeight="1" thickBot="1">
      <c r="A2" s="8"/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  <c r="S2" s="987"/>
      <c r="T2" s="987"/>
      <c r="U2" s="987"/>
      <c r="V2" s="987"/>
      <c r="W2" s="987"/>
      <c r="X2" s="987"/>
      <c r="Y2" s="987"/>
      <c r="Z2" s="987"/>
      <c r="AA2" s="987"/>
      <c r="AB2" s="987"/>
      <c r="AC2" s="987"/>
    </row>
    <row r="3" spans="1:29" ht="19.899999999999999" customHeight="1" thickBot="1">
      <c r="A3" s="875" t="s">
        <v>136</v>
      </c>
      <c r="B3" s="1011" t="s">
        <v>434</v>
      </c>
      <c r="C3" s="1012"/>
      <c r="D3" s="1012"/>
      <c r="E3" s="1012"/>
      <c r="F3" s="1012"/>
      <c r="G3" s="1012"/>
      <c r="H3" s="1012"/>
      <c r="I3" s="1012"/>
      <c r="J3" s="1012"/>
      <c r="K3" s="1012"/>
      <c r="L3" s="1013"/>
      <c r="M3" s="1014" t="s">
        <v>436</v>
      </c>
      <c r="N3" s="1015"/>
      <c r="O3" s="1015"/>
      <c r="P3" s="1015"/>
      <c r="Q3" s="1015"/>
      <c r="R3" s="1015"/>
      <c r="S3" s="1015"/>
      <c r="T3" s="1015"/>
      <c r="U3" s="1015"/>
      <c r="V3" s="1015"/>
      <c r="W3" s="1016"/>
      <c r="X3" s="979" t="s">
        <v>117</v>
      </c>
      <c r="Y3" s="980"/>
      <c r="Z3" s="980"/>
      <c r="AA3" s="980"/>
      <c r="AB3" s="980"/>
      <c r="AC3" s="981"/>
    </row>
    <row r="4" spans="1:29" ht="19.149999999999999" customHeight="1" thickBot="1">
      <c r="A4" s="876"/>
      <c r="B4" s="998" t="s">
        <v>160</v>
      </c>
      <c r="C4" s="999"/>
      <c r="D4" s="100" t="s">
        <v>61</v>
      </c>
      <c r="E4" s="101"/>
      <c r="F4" s="102" t="s">
        <v>161</v>
      </c>
      <c r="G4" s="102"/>
      <c r="H4" s="102"/>
      <c r="I4" s="103"/>
      <c r="J4" s="832" t="s">
        <v>62</v>
      </c>
      <c r="K4" s="1017"/>
      <c r="L4" s="995" t="s">
        <v>162</v>
      </c>
      <c r="M4" s="998" t="s">
        <v>160</v>
      </c>
      <c r="N4" s="999"/>
      <c r="O4" s="100" t="s">
        <v>61</v>
      </c>
      <c r="P4" s="101"/>
      <c r="Q4" s="104" t="s">
        <v>177</v>
      </c>
      <c r="R4" s="104"/>
      <c r="S4" s="104"/>
      <c r="T4" s="105"/>
      <c r="U4" s="1005" t="s">
        <v>178</v>
      </c>
      <c r="V4" s="1006"/>
      <c r="W4" s="1020" t="s">
        <v>179</v>
      </c>
      <c r="X4" s="832" t="s">
        <v>180</v>
      </c>
      <c r="Y4" s="1002"/>
      <c r="Z4" s="992" t="s">
        <v>181</v>
      </c>
      <c r="AA4" s="100" t="s">
        <v>61</v>
      </c>
      <c r="AB4" s="101"/>
      <c r="AC4" s="995" t="s">
        <v>182</v>
      </c>
    </row>
    <row r="5" spans="1:29" s="180" customFormat="1" ht="19.899999999999999" customHeight="1" thickBot="1">
      <c r="A5" s="876"/>
      <c r="B5" s="1000"/>
      <c r="C5" s="1001"/>
      <c r="D5" s="988">
        <v>43009</v>
      </c>
      <c r="E5" s="988">
        <v>43374</v>
      </c>
      <c r="F5" s="990" t="s">
        <v>438</v>
      </c>
      <c r="G5" s="991"/>
      <c r="H5" s="990" t="s">
        <v>439</v>
      </c>
      <c r="I5" s="991"/>
      <c r="J5" s="1018"/>
      <c r="K5" s="1019"/>
      <c r="L5" s="996"/>
      <c r="M5" s="1000"/>
      <c r="N5" s="1001"/>
      <c r="O5" s="988">
        <v>43009</v>
      </c>
      <c r="P5" s="988">
        <v>43374</v>
      </c>
      <c r="Q5" s="990" t="s">
        <v>438</v>
      </c>
      <c r="R5" s="991"/>
      <c r="S5" s="990" t="s">
        <v>439</v>
      </c>
      <c r="T5" s="991"/>
      <c r="U5" s="1007"/>
      <c r="V5" s="1008"/>
      <c r="W5" s="1021"/>
      <c r="X5" s="1003"/>
      <c r="Y5" s="1004"/>
      <c r="Z5" s="993"/>
      <c r="AA5" s="988">
        <v>43009</v>
      </c>
      <c r="AB5" s="988">
        <v>43374</v>
      </c>
      <c r="AC5" s="996"/>
    </row>
    <row r="6" spans="1:29" s="180" customFormat="1" ht="19.899999999999999" customHeight="1">
      <c r="A6" s="876"/>
      <c r="B6" s="308" t="s">
        <v>435</v>
      </c>
      <c r="C6" s="308" t="s">
        <v>435</v>
      </c>
      <c r="D6" s="989"/>
      <c r="E6" s="989"/>
      <c r="F6" s="309" t="s">
        <v>64</v>
      </c>
      <c r="G6" s="309" t="s">
        <v>65</v>
      </c>
      <c r="H6" s="309" t="s">
        <v>64</v>
      </c>
      <c r="I6" s="309" t="s">
        <v>65</v>
      </c>
      <c r="J6" s="308" t="s">
        <v>435</v>
      </c>
      <c r="K6" s="308" t="s">
        <v>435</v>
      </c>
      <c r="L6" s="996"/>
      <c r="M6" s="308" t="s">
        <v>435</v>
      </c>
      <c r="N6" s="308" t="s">
        <v>435</v>
      </c>
      <c r="O6" s="989"/>
      <c r="P6" s="1009"/>
      <c r="Q6" s="310" t="s">
        <v>64</v>
      </c>
      <c r="R6" s="309" t="s">
        <v>65</v>
      </c>
      <c r="S6" s="309" t="s">
        <v>64</v>
      </c>
      <c r="T6" s="309" t="s">
        <v>65</v>
      </c>
      <c r="U6" s="308" t="s">
        <v>435</v>
      </c>
      <c r="V6" s="308" t="s">
        <v>435</v>
      </c>
      <c r="W6" s="1021"/>
      <c r="X6" s="308" t="s">
        <v>435</v>
      </c>
      <c r="Y6" s="308" t="s">
        <v>435</v>
      </c>
      <c r="Z6" s="993"/>
      <c r="AA6" s="989"/>
      <c r="AB6" s="1009"/>
      <c r="AC6" s="996"/>
    </row>
    <row r="7" spans="1:29" s="180" customFormat="1" ht="19.899999999999999" customHeight="1" thickBot="1">
      <c r="A7" s="1010"/>
      <c r="B7" s="311">
        <v>2017</v>
      </c>
      <c r="C7" s="311">
        <v>2018</v>
      </c>
      <c r="D7" s="989"/>
      <c r="E7" s="989"/>
      <c r="F7" s="312" t="s">
        <v>66</v>
      </c>
      <c r="G7" s="312" t="s">
        <v>67</v>
      </c>
      <c r="H7" s="312" t="s">
        <v>66</v>
      </c>
      <c r="I7" s="312" t="s">
        <v>67</v>
      </c>
      <c r="J7" s="311">
        <v>2017</v>
      </c>
      <c r="K7" s="311">
        <v>2018</v>
      </c>
      <c r="L7" s="997"/>
      <c r="M7" s="311">
        <v>2017</v>
      </c>
      <c r="N7" s="311">
        <v>2018</v>
      </c>
      <c r="O7" s="989"/>
      <c r="P7" s="1009"/>
      <c r="Q7" s="313" t="s">
        <v>66</v>
      </c>
      <c r="R7" s="314" t="s">
        <v>67</v>
      </c>
      <c r="S7" s="314" t="s">
        <v>66</v>
      </c>
      <c r="T7" s="314" t="s">
        <v>67</v>
      </c>
      <c r="U7" s="311">
        <v>2017</v>
      </c>
      <c r="V7" s="311">
        <v>2018</v>
      </c>
      <c r="W7" s="1021"/>
      <c r="X7" s="311">
        <v>2017</v>
      </c>
      <c r="Y7" s="311">
        <v>2018</v>
      </c>
      <c r="Z7" s="994"/>
      <c r="AA7" s="989"/>
      <c r="AB7" s="1009"/>
      <c r="AC7" s="997"/>
    </row>
    <row r="8" spans="1:29" ht="34.9" customHeight="1">
      <c r="A8" s="187" t="s">
        <v>85</v>
      </c>
      <c r="B8" s="70">
        <v>2082</v>
      </c>
      <c r="C8" s="70">
        <v>2045</v>
      </c>
      <c r="D8" s="106">
        <v>850</v>
      </c>
      <c r="E8" s="106">
        <v>850</v>
      </c>
      <c r="F8" s="85">
        <f>SUM(B8-D8)</f>
        <v>1232</v>
      </c>
      <c r="G8" s="109">
        <f>SUM(F8*0.6)</f>
        <v>739.19999999999993</v>
      </c>
      <c r="H8" s="44">
        <f>SUM(C8-E8)</f>
        <v>1195</v>
      </c>
      <c r="I8" s="70">
        <f>SUM(H8*0.6)</f>
        <v>717</v>
      </c>
      <c r="J8" s="108">
        <f>SUM(D8+G8)</f>
        <v>1589.1999999999998</v>
      </c>
      <c r="K8" s="109">
        <f>SUM(E8+I8)</f>
        <v>1567</v>
      </c>
      <c r="L8" s="414">
        <f>SUM(K8/J8)*100</f>
        <v>98.603070727410028</v>
      </c>
      <c r="M8" s="171">
        <v>50</v>
      </c>
      <c r="N8" s="171">
        <v>43</v>
      </c>
      <c r="O8" s="171">
        <v>21</v>
      </c>
      <c r="P8" s="171">
        <v>19</v>
      </c>
      <c r="Q8" s="155">
        <f>SUM(M8-O8)</f>
        <v>29</v>
      </c>
      <c r="R8" s="156">
        <f t="shared" ref="R8:R25" si="0">SUM(Q8*0.6)</f>
        <v>17.399999999999999</v>
      </c>
      <c r="S8" s="157">
        <f>SUM(N8-P8)</f>
        <v>24</v>
      </c>
      <c r="T8" s="156">
        <f t="shared" ref="T8:T25" si="1">SUM(S8*0.6)</f>
        <v>14.399999999999999</v>
      </c>
      <c r="U8" s="156">
        <f>SUM(O8+R8)</f>
        <v>38.4</v>
      </c>
      <c r="V8" s="156">
        <f>SUM(P8+T8)</f>
        <v>33.4</v>
      </c>
      <c r="W8" s="158">
        <f>SUM(V8/U8)*100</f>
        <v>86.979166666666657</v>
      </c>
      <c r="X8" s="110">
        <f>J8+U8</f>
        <v>1627.6</v>
      </c>
      <c r="Y8" s="109">
        <f>K8+V8</f>
        <v>1600.4</v>
      </c>
      <c r="Z8" s="111">
        <f>Y8/X8*100</f>
        <v>98.328827721798987</v>
      </c>
      <c r="AA8" s="112">
        <f>D8+O8</f>
        <v>871</v>
      </c>
      <c r="AB8" s="107">
        <f>E8+P8</f>
        <v>869</v>
      </c>
      <c r="AC8" s="616">
        <f>AB8/AA8*100</f>
        <v>99.77037887485649</v>
      </c>
    </row>
    <row r="9" spans="1:29" ht="34.9" customHeight="1">
      <c r="A9" s="188" t="s">
        <v>86</v>
      </c>
      <c r="B9" s="71">
        <v>277</v>
      </c>
      <c r="C9" s="71">
        <v>265</v>
      </c>
      <c r="D9" s="113"/>
      <c r="E9" s="113"/>
      <c r="F9" s="84">
        <f t="shared" ref="F9:F24" si="2">SUM(B9-D9)</f>
        <v>277</v>
      </c>
      <c r="G9" s="41">
        <f t="shared" ref="G9:G24" si="3">SUM(F9*0.6)</f>
        <v>166.2</v>
      </c>
      <c r="H9" s="33">
        <f t="shared" ref="H9:H24" si="4">SUM(C9-E9)</f>
        <v>265</v>
      </c>
      <c r="I9" s="71">
        <f t="shared" ref="I9:I24" si="5">SUM(H9*0.6)</f>
        <v>159</v>
      </c>
      <c r="J9" s="115">
        <f>SUM(D9+G9)</f>
        <v>166.2</v>
      </c>
      <c r="K9" s="41">
        <f>SUM(E9+I9)</f>
        <v>159</v>
      </c>
      <c r="L9" s="120">
        <f t="shared" ref="L9:L24" si="6">SUM(K9/J9)*100</f>
        <v>95.667870036101093</v>
      </c>
      <c r="M9" s="172">
        <v>10</v>
      </c>
      <c r="N9" s="172">
        <v>7</v>
      </c>
      <c r="O9" s="172">
        <v>2</v>
      </c>
      <c r="P9" s="172">
        <v>2</v>
      </c>
      <c r="Q9" s="159">
        <f t="shared" ref="Q9:Q24" si="7">SUM(M9-O9)</f>
        <v>8</v>
      </c>
      <c r="R9" s="160">
        <f t="shared" si="0"/>
        <v>4.8</v>
      </c>
      <c r="S9" s="161">
        <f t="shared" ref="S9:S24" si="8">SUM(N9-P9)</f>
        <v>5</v>
      </c>
      <c r="T9" s="160">
        <f t="shared" si="1"/>
        <v>3</v>
      </c>
      <c r="U9" s="160">
        <f>SUM(O9+R9)</f>
        <v>6.8</v>
      </c>
      <c r="V9" s="160">
        <f>SUM(P9+T9)</f>
        <v>5</v>
      </c>
      <c r="W9" s="153">
        <f t="shared" ref="W9:W24" si="9">SUM(V9/U9)*100</f>
        <v>73.529411764705884</v>
      </c>
      <c r="X9" s="117">
        <f t="shared" ref="X9:Y24" si="10">J9+U9</f>
        <v>173</v>
      </c>
      <c r="Y9" s="41">
        <f t="shared" si="10"/>
        <v>164</v>
      </c>
      <c r="Z9" s="118">
        <f t="shared" ref="Z9:Z25" si="11">Y9/X9*100</f>
        <v>94.797687861271669</v>
      </c>
      <c r="AA9" s="119">
        <f t="shared" ref="AA9:AB24" si="12">D9+O9</f>
        <v>2</v>
      </c>
      <c r="AB9" s="114">
        <f t="shared" si="12"/>
        <v>2</v>
      </c>
      <c r="AC9" s="617">
        <f t="shared" ref="AC9:AC25" si="13">AB9/AA9*100</f>
        <v>100</v>
      </c>
    </row>
    <row r="10" spans="1:29" ht="34.9" customHeight="1">
      <c r="A10" s="188" t="s">
        <v>87</v>
      </c>
      <c r="B10" s="71"/>
      <c r="C10" s="71"/>
      <c r="D10" s="113"/>
      <c r="E10" s="113"/>
      <c r="F10" s="84"/>
      <c r="G10" s="114"/>
      <c r="H10" s="33"/>
      <c r="I10" s="71"/>
      <c r="J10" s="115"/>
      <c r="K10" s="41"/>
      <c r="L10" s="120"/>
      <c r="M10" s="172">
        <v>52</v>
      </c>
      <c r="N10" s="172">
        <v>58</v>
      </c>
      <c r="O10" s="172">
        <v>11</v>
      </c>
      <c r="P10" s="172">
        <v>11</v>
      </c>
      <c r="Q10" s="159">
        <f t="shared" si="7"/>
        <v>41</v>
      </c>
      <c r="R10" s="160">
        <f t="shared" si="0"/>
        <v>24.599999999999998</v>
      </c>
      <c r="S10" s="161">
        <f t="shared" si="8"/>
        <v>47</v>
      </c>
      <c r="T10" s="160">
        <f t="shared" si="1"/>
        <v>28.2</v>
      </c>
      <c r="U10" s="160">
        <f t="shared" ref="U10:U24" si="14">SUM(O10+R10)</f>
        <v>35.599999999999994</v>
      </c>
      <c r="V10" s="160">
        <f t="shared" ref="V10:V24" si="15">SUM(P10+T10)</f>
        <v>39.200000000000003</v>
      </c>
      <c r="W10" s="152">
        <f t="shared" si="9"/>
        <v>110.11235955056182</v>
      </c>
      <c r="X10" s="117">
        <f t="shared" si="10"/>
        <v>35.599999999999994</v>
      </c>
      <c r="Y10" s="41">
        <f t="shared" si="10"/>
        <v>39.200000000000003</v>
      </c>
      <c r="Z10" s="118">
        <f t="shared" si="11"/>
        <v>110.11235955056182</v>
      </c>
      <c r="AA10" s="119">
        <f t="shared" si="12"/>
        <v>11</v>
      </c>
      <c r="AB10" s="114">
        <f t="shared" si="12"/>
        <v>11</v>
      </c>
      <c r="AC10" s="617">
        <f t="shared" si="13"/>
        <v>100</v>
      </c>
    </row>
    <row r="11" spans="1:29" ht="34.9" customHeight="1">
      <c r="A11" s="188" t="s">
        <v>88</v>
      </c>
      <c r="B11" s="71">
        <v>1855</v>
      </c>
      <c r="C11" s="71">
        <v>1840</v>
      </c>
      <c r="D11" s="113">
        <v>639</v>
      </c>
      <c r="E11" s="113">
        <v>639</v>
      </c>
      <c r="F11" s="84">
        <f t="shared" si="2"/>
        <v>1216</v>
      </c>
      <c r="G11" s="41">
        <f t="shared" si="3"/>
        <v>729.6</v>
      </c>
      <c r="H11" s="33">
        <f t="shared" si="4"/>
        <v>1201</v>
      </c>
      <c r="I11" s="71">
        <f t="shared" si="5"/>
        <v>720.6</v>
      </c>
      <c r="J11" s="115">
        <f>SUM(D11+G11)</f>
        <v>1368.6</v>
      </c>
      <c r="K11" s="41">
        <f>SUM(E11+I11)</f>
        <v>1359.6</v>
      </c>
      <c r="L11" s="116">
        <f t="shared" si="6"/>
        <v>99.342393686979392</v>
      </c>
      <c r="M11" s="172">
        <v>40</v>
      </c>
      <c r="N11" s="172">
        <v>53</v>
      </c>
      <c r="O11" s="172">
        <v>12</v>
      </c>
      <c r="P11" s="172">
        <v>12</v>
      </c>
      <c r="Q11" s="159">
        <f t="shared" si="7"/>
        <v>28</v>
      </c>
      <c r="R11" s="160">
        <f t="shared" si="0"/>
        <v>16.8</v>
      </c>
      <c r="S11" s="161">
        <f t="shared" si="8"/>
        <v>41</v>
      </c>
      <c r="T11" s="160">
        <f t="shared" si="1"/>
        <v>24.599999999999998</v>
      </c>
      <c r="U11" s="160">
        <f t="shared" si="14"/>
        <v>28.8</v>
      </c>
      <c r="V11" s="160">
        <f t="shared" si="15"/>
        <v>36.599999999999994</v>
      </c>
      <c r="W11" s="152">
        <f t="shared" si="9"/>
        <v>127.0833333333333</v>
      </c>
      <c r="X11" s="117">
        <f t="shared" si="10"/>
        <v>1397.3999999999999</v>
      </c>
      <c r="Y11" s="41">
        <f t="shared" si="10"/>
        <v>1396.1999999999998</v>
      </c>
      <c r="Z11" s="118">
        <f t="shared" si="11"/>
        <v>99.914126234435372</v>
      </c>
      <c r="AA11" s="119">
        <f t="shared" si="12"/>
        <v>651</v>
      </c>
      <c r="AB11" s="114">
        <f t="shared" si="12"/>
        <v>651</v>
      </c>
      <c r="AC11" s="617">
        <f t="shared" si="13"/>
        <v>100</v>
      </c>
    </row>
    <row r="12" spans="1:29" ht="34.9" customHeight="1">
      <c r="A12" s="188" t="s">
        <v>89</v>
      </c>
      <c r="B12" s="71"/>
      <c r="C12" s="71"/>
      <c r="D12" s="113"/>
      <c r="E12" s="113"/>
      <c r="F12" s="84"/>
      <c r="G12" s="114"/>
      <c r="H12" s="33"/>
      <c r="I12" s="71"/>
      <c r="J12" s="115"/>
      <c r="K12" s="41"/>
      <c r="L12" s="120"/>
      <c r="M12" s="172">
        <v>61</v>
      </c>
      <c r="N12" s="172">
        <v>61</v>
      </c>
      <c r="O12" s="172">
        <v>16</v>
      </c>
      <c r="P12" s="172">
        <v>16</v>
      </c>
      <c r="Q12" s="159">
        <f t="shared" si="7"/>
        <v>45</v>
      </c>
      <c r="R12" s="160">
        <f t="shared" si="0"/>
        <v>27</v>
      </c>
      <c r="S12" s="161">
        <f t="shared" si="8"/>
        <v>45</v>
      </c>
      <c r="T12" s="160">
        <f t="shared" si="1"/>
        <v>27</v>
      </c>
      <c r="U12" s="160">
        <f t="shared" si="14"/>
        <v>43</v>
      </c>
      <c r="V12" s="160">
        <f t="shared" si="15"/>
        <v>43</v>
      </c>
      <c r="W12" s="152">
        <f t="shared" si="9"/>
        <v>100</v>
      </c>
      <c r="X12" s="117">
        <f t="shared" si="10"/>
        <v>43</v>
      </c>
      <c r="Y12" s="41">
        <f t="shared" si="10"/>
        <v>43</v>
      </c>
      <c r="Z12" s="118">
        <f t="shared" si="11"/>
        <v>100</v>
      </c>
      <c r="AA12" s="119">
        <f t="shared" si="12"/>
        <v>16</v>
      </c>
      <c r="AB12" s="114">
        <f t="shared" si="12"/>
        <v>16</v>
      </c>
      <c r="AC12" s="617">
        <f t="shared" si="13"/>
        <v>100</v>
      </c>
    </row>
    <row r="13" spans="1:29" ht="34.9" customHeight="1">
      <c r="A13" s="188" t="s">
        <v>90</v>
      </c>
      <c r="B13" s="71"/>
      <c r="C13" s="71"/>
      <c r="D13" s="113"/>
      <c r="E13" s="113"/>
      <c r="F13" s="84">
        <f t="shared" si="2"/>
        <v>0</v>
      </c>
      <c r="G13" s="114">
        <f t="shared" si="3"/>
        <v>0</v>
      </c>
      <c r="H13" s="33">
        <f t="shared" si="4"/>
        <v>0</v>
      </c>
      <c r="I13" s="71">
        <f t="shared" si="5"/>
        <v>0</v>
      </c>
      <c r="J13" s="115">
        <f>SUM(D13+G13)</f>
        <v>0</v>
      </c>
      <c r="K13" s="41">
        <f>SUM(E13+I13)</f>
        <v>0</v>
      </c>
      <c r="L13" s="120"/>
      <c r="M13" s="172">
        <v>57</v>
      </c>
      <c r="N13" s="172">
        <v>46</v>
      </c>
      <c r="O13" s="172">
        <v>17</v>
      </c>
      <c r="P13" s="172">
        <v>14</v>
      </c>
      <c r="Q13" s="159">
        <f t="shared" si="7"/>
        <v>40</v>
      </c>
      <c r="R13" s="160">
        <f t="shared" si="0"/>
        <v>24</v>
      </c>
      <c r="S13" s="161">
        <f t="shared" si="8"/>
        <v>32</v>
      </c>
      <c r="T13" s="160">
        <f t="shared" si="1"/>
        <v>19.2</v>
      </c>
      <c r="U13" s="160">
        <f t="shared" si="14"/>
        <v>41</v>
      </c>
      <c r="V13" s="160">
        <f t="shared" si="15"/>
        <v>33.200000000000003</v>
      </c>
      <c r="W13" s="153">
        <f t="shared" si="9"/>
        <v>80.975609756097569</v>
      </c>
      <c r="X13" s="117">
        <f t="shared" si="10"/>
        <v>41</v>
      </c>
      <c r="Y13" s="41">
        <f t="shared" si="10"/>
        <v>33.200000000000003</v>
      </c>
      <c r="Z13" s="118">
        <f t="shared" si="11"/>
        <v>80.975609756097569</v>
      </c>
      <c r="AA13" s="119">
        <f t="shared" si="12"/>
        <v>17</v>
      </c>
      <c r="AB13" s="114">
        <f t="shared" si="12"/>
        <v>14</v>
      </c>
      <c r="AC13" s="76">
        <f t="shared" si="13"/>
        <v>82.35294117647058</v>
      </c>
    </row>
    <row r="14" spans="1:29" ht="34.9" customHeight="1">
      <c r="A14" s="188" t="s">
        <v>91</v>
      </c>
      <c r="B14" s="71">
        <v>1190</v>
      </c>
      <c r="C14" s="71">
        <v>1199</v>
      </c>
      <c r="D14" s="113">
        <v>350</v>
      </c>
      <c r="E14" s="113">
        <v>350</v>
      </c>
      <c r="F14" s="84">
        <f t="shared" si="2"/>
        <v>840</v>
      </c>
      <c r="G14" s="41">
        <f t="shared" si="3"/>
        <v>504</v>
      </c>
      <c r="H14" s="33">
        <f t="shared" si="4"/>
        <v>849</v>
      </c>
      <c r="I14" s="71">
        <f t="shared" si="5"/>
        <v>509.4</v>
      </c>
      <c r="J14" s="115">
        <f>SUM(D14+G14)</f>
        <v>854</v>
      </c>
      <c r="K14" s="41">
        <f>SUM(E14+I14)</f>
        <v>859.4</v>
      </c>
      <c r="L14" s="120">
        <f t="shared" si="6"/>
        <v>100.63231850117096</v>
      </c>
      <c r="M14" s="172">
        <v>63</v>
      </c>
      <c r="N14" s="172">
        <v>72</v>
      </c>
      <c r="O14" s="172">
        <v>24</v>
      </c>
      <c r="P14" s="172">
        <v>27</v>
      </c>
      <c r="Q14" s="159">
        <f t="shared" si="7"/>
        <v>39</v>
      </c>
      <c r="R14" s="160">
        <f t="shared" si="0"/>
        <v>23.4</v>
      </c>
      <c r="S14" s="161">
        <f t="shared" si="8"/>
        <v>45</v>
      </c>
      <c r="T14" s="160">
        <f t="shared" si="1"/>
        <v>27</v>
      </c>
      <c r="U14" s="160">
        <f t="shared" si="14"/>
        <v>47.4</v>
      </c>
      <c r="V14" s="160">
        <f t="shared" si="15"/>
        <v>54</v>
      </c>
      <c r="W14" s="152">
        <f t="shared" si="9"/>
        <v>113.9240506329114</v>
      </c>
      <c r="X14" s="117">
        <f t="shared" si="10"/>
        <v>901.4</v>
      </c>
      <c r="Y14" s="41">
        <f t="shared" si="10"/>
        <v>913.4</v>
      </c>
      <c r="Z14" s="121">
        <f t="shared" si="11"/>
        <v>101.33126248058575</v>
      </c>
      <c r="AA14" s="119">
        <f t="shared" si="12"/>
        <v>374</v>
      </c>
      <c r="AB14" s="114">
        <f t="shared" si="12"/>
        <v>377</v>
      </c>
      <c r="AC14" s="617">
        <f t="shared" si="13"/>
        <v>100.80213903743316</v>
      </c>
    </row>
    <row r="15" spans="1:29" ht="34.9" customHeight="1">
      <c r="A15" s="189" t="s">
        <v>92</v>
      </c>
      <c r="B15" s="71">
        <v>1871</v>
      </c>
      <c r="C15" s="71">
        <v>1823</v>
      </c>
      <c r="D15" s="113">
        <v>701</v>
      </c>
      <c r="E15" s="113">
        <v>657</v>
      </c>
      <c r="F15" s="84">
        <f t="shared" si="2"/>
        <v>1170</v>
      </c>
      <c r="G15" s="41">
        <f t="shared" si="3"/>
        <v>702</v>
      </c>
      <c r="H15" s="33">
        <f t="shared" si="4"/>
        <v>1166</v>
      </c>
      <c r="I15" s="71">
        <f t="shared" si="5"/>
        <v>699.6</v>
      </c>
      <c r="J15" s="115">
        <f>SUM(D15+G15)</f>
        <v>1403</v>
      </c>
      <c r="K15" s="41">
        <f>SUM(E15+I15)</f>
        <v>1356.6</v>
      </c>
      <c r="L15" s="116">
        <f t="shared" si="6"/>
        <v>96.692801140413394</v>
      </c>
      <c r="M15" s="172">
        <v>61</v>
      </c>
      <c r="N15" s="172">
        <v>46</v>
      </c>
      <c r="O15" s="172">
        <v>35</v>
      </c>
      <c r="P15" s="172">
        <v>27</v>
      </c>
      <c r="Q15" s="159">
        <f t="shared" si="7"/>
        <v>26</v>
      </c>
      <c r="R15" s="160">
        <f t="shared" si="0"/>
        <v>15.6</v>
      </c>
      <c r="S15" s="161">
        <f t="shared" si="8"/>
        <v>19</v>
      </c>
      <c r="T15" s="160">
        <f t="shared" si="1"/>
        <v>11.4</v>
      </c>
      <c r="U15" s="160">
        <f t="shared" si="14"/>
        <v>50.6</v>
      </c>
      <c r="V15" s="160">
        <f t="shared" si="15"/>
        <v>38.4</v>
      </c>
      <c r="W15" s="153">
        <f t="shared" si="9"/>
        <v>75.889328063241095</v>
      </c>
      <c r="X15" s="117">
        <f t="shared" si="10"/>
        <v>1453.6</v>
      </c>
      <c r="Y15" s="41">
        <f t="shared" si="10"/>
        <v>1395</v>
      </c>
      <c r="Z15" s="118">
        <f t="shared" si="11"/>
        <v>95.968629609246008</v>
      </c>
      <c r="AA15" s="119">
        <f t="shared" si="12"/>
        <v>736</v>
      </c>
      <c r="AB15" s="114">
        <f t="shared" si="12"/>
        <v>684</v>
      </c>
      <c r="AC15" s="76">
        <f t="shared" si="13"/>
        <v>92.934782608695656</v>
      </c>
    </row>
    <row r="16" spans="1:29" ht="34.9" customHeight="1">
      <c r="A16" s="188" t="s">
        <v>93</v>
      </c>
      <c r="B16" s="71"/>
      <c r="C16" s="71"/>
      <c r="D16" s="113"/>
      <c r="E16" s="113"/>
      <c r="F16" s="84"/>
      <c r="G16" s="114"/>
      <c r="H16" s="33"/>
      <c r="I16" s="71"/>
      <c r="J16" s="115"/>
      <c r="K16" s="41"/>
      <c r="L16" s="120"/>
      <c r="M16" s="172">
        <v>18</v>
      </c>
      <c r="N16" s="172">
        <v>15</v>
      </c>
      <c r="O16" s="172">
        <v>11</v>
      </c>
      <c r="P16" s="172">
        <v>6</v>
      </c>
      <c r="Q16" s="159">
        <f t="shared" si="7"/>
        <v>7</v>
      </c>
      <c r="R16" s="160">
        <f t="shared" si="0"/>
        <v>4.2</v>
      </c>
      <c r="S16" s="161">
        <f t="shared" si="8"/>
        <v>9</v>
      </c>
      <c r="T16" s="160">
        <f t="shared" si="1"/>
        <v>5.3999999999999995</v>
      </c>
      <c r="U16" s="160">
        <f t="shared" si="14"/>
        <v>15.2</v>
      </c>
      <c r="V16" s="160">
        <f t="shared" si="15"/>
        <v>11.399999999999999</v>
      </c>
      <c r="W16" s="153">
        <f t="shared" si="9"/>
        <v>74.999999999999986</v>
      </c>
      <c r="X16" s="117">
        <f t="shared" si="10"/>
        <v>15.2</v>
      </c>
      <c r="Y16" s="41">
        <f t="shared" si="10"/>
        <v>11.399999999999999</v>
      </c>
      <c r="Z16" s="121">
        <f t="shared" si="11"/>
        <v>74.999999999999986</v>
      </c>
      <c r="AA16" s="119">
        <f t="shared" si="12"/>
        <v>11</v>
      </c>
      <c r="AB16" s="114">
        <f t="shared" si="12"/>
        <v>6</v>
      </c>
      <c r="AC16" s="76">
        <f t="shared" si="13"/>
        <v>54.54545454545454</v>
      </c>
    </row>
    <row r="17" spans="1:29" ht="34.9" customHeight="1">
      <c r="A17" s="188" t="s">
        <v>94</v>
      </c>
      <c r="B17" s="71">
        <v>3754</v>
      </c>
      <c r="C17" s="71">
        <v>3754</v>
      </c>
      <c r="D17" s="113">
        <v>1000</v>
      </c>
      <c r="E17" s="113">
        <v>1000</v>
      </c>
      <c r="F17" s="84">
        <f t="shared" si="2"/>
        <v>2754</v>
      </c>
      <c r="G17" s="114">
        <f t="shared" si="3"/>
        <v>1652.3999999999999</v>
      </c>
      <c r="H17" s="33">
        <f t="shared" si="4"/>
        <v>2754</v>
      </c>
      <c r="I17" s="71">
        <f t="shared" si="5"/>
        <v>1652.3999999999999</v>
      </c>
      <c r="J17" s="115">
        <f t="shared" ref="J17:J25" si="16">SUM(D17+G17)</f>
        <v>2652.3999999999996</v>
      </c>
      <c r="K17" s="41">
        <f t="shared" ref="K17:K25" si="17">SUM(E17+I17)</f>
        <v>2652.3999999999996</v>
      </c>
      <c r="L17" s="120">
        <f t="shared" si="6"/>
        <v>100</v>
      </c>
      <c r="M17" s="172">
        <v>38</v>
      </c>
      <c r="N17" s="172">
        <v>41</v>
      </c>
      <c r="O17" s="172">
        <v>4</v>
      </c>
      <c r="P17" s="172">
        <v>4</v>
      </c>
      <c r="Q17" s="159">
        <f t="shared" si="7"/>
        <v>34</v>
      </c>
      <c r="R17" s="160">
        <f t="shared" si="0"/>
        <v>20.399999999999999</v>
      </c>
      <c r="S17" s="161">
        <f t="shared" si="8"/>
        <v>37</v>
      </c>
      <c r="T17" s="160">
        <f t="shared" si="1"/>
        <v>22.2</v>
      </c>
      <c r="U17" s="160">
        <f t="shared" si="14"/>
        <v>24.4</v>
      </c>
      <c r="V17" s="160">
        <f t="shared" si="15"/>
        <v>26.2</v>
      </c>
      <c r="W17" s="152">
        <f t="shared" si="9"/>
        <v>107.37704918032787</v>
      </c>
      <c r="X17" s="117">
        <f t="shared" si="10"/>
        <v>2676.7999999999997</v>
      </c>
      <c r="Y17" s="41">
        <f t="shared" si="10"/>
        <v>2678.5999999999995</v>
      </c>
      <c r="Z17" s="121">
        <f t="shared" si="11"/>
        <v>100.06724447101014</v>
      </c>
      <c r="AA17" s="119">
        <f t="shared" si="12"/>
        <v>1004</v>
      </c>
      <c r="AB17" s="114">
        <f t="shared" si="12"/>
        <v>1004</v>
      </c>
      <c r="AC17" s="617">
        <f t="shared" si="13"/>
        <v>100</v>
      </c>
    </row>
    <row r="18" spans="1:29" ht="34.9" customHeight="1">
      <c r="A18" s="188" t="s">
        <v>95</v>
      </c>
      <c r="B18" s="71">
        <v>735</v>
      </c>
      <c r="C18" s="71">
        <v>739</v>
      </c>
      <c r="D18" s="113">
        <v>237</v>
      </c>
      <c r="E18" s="113">
        <v>237</v>
      </c>
      <c r="F18" s="84">
        <f t="shared" si="2"/>
        <v>498</v>
      </c>
      <c r="G18" s="41">
        <f t="shared" si="3"/>
        <v>298.8</v>
      </c>
      <c r="H18" s="33">
        <f t="shared" si="4"/>
        <v>502</v>
      </c>
      <c r="I18" s="71">
        <f t="shared" si="5"/>
        <v>301.2</v>
      </c>
      <c r="J18" s="115">
        <f t="shared" si="16"/>
        <v>535.79999999999995</v>
      </c>
      <c r="K18" s="41">
        <f t="shared" si="17"/>
        <v>538.20000000000005</v>
      </c>
      <c r="L18" s="116">
        <f t="shared" si="6"/>
        <v>100.44792833146698</v>
      </c>
      <c r="M18" s="172">
        <v>61</v>
      </c>
      <c r="N18" s="172">
        <v>46</v>
      </c>
      <c r="O18" s="172">
        <v>37</v>
      </c>
      <c r="P18" s="172">
        <v>27</v>
      </c>
      <c r="Q18" s="159">
        <f t="shared" si="7"/>
        <v>24</v>
      </c>
      <c r="R18" s="160">
        <f t="shared" si="0"/>
        <v>14.399999999999999</v>
      </c>
      <c r="S18" s="161">
        <f t="shared" si="8"/>
        <v>19</v>
      </c>
      <c r="T18" s="160">
        <f t="shared" si="1"/>
        <v>11.4</v>
      </c>
      <c r="U18" s="160">
        <f t="shared" si="14"/>
        <v>51.4</v>
      </c>
      <c r="V18" s="160">
        <f t="shared" si="15"/>
        <v>38.4</v>
      </c>
      <c r="W18" s="153">
        <f t="shared" si="9"/>
        <v>74.708171206225686</v>
      </c>
      <c r="X18" s="117">
        <f t="shared" si="10"/>
        <v>587.19999999999993</v>
      </c>
      <c r="Y18" s="41">
        <f t="shared" si="10"/>
        <v>576.6</v>
      </c>
      <c r="Z18" s="121">
        <f t="shared" si="11"/>
        <v>98.194822888283397</v>
      </c>
      <c r="AA18" s="119">
        <f t="shared" si="12"/>
        <v>274</v>
      </c>
      <c r="AB18" s="114">
        <f t="shared" si="12"/>
        <v>264</v>
      </c>
      <c r="AC18" s="76">
        <f t="shared" si="13"/>
        <v>96.350364963503651</v>
      </c>
    </row>
    <row r="19" spans="1:29" ht="34.9" customHeight="1">
      <c r="A19" s="188" t="s">
        <v>96</v>
      </c>
      <c r="B19" s="71">
        <v>84</v>
      </c>
      <c r="C19" s="71">
        <v>72</v>
      </c>
      <c r="D19" s="113"/>
      <c r="E19" s="113"/>
      <c r="F19" s="84">
        <f t="shared" si="2"/>
        <v>84</v>
      </c>
      <c r="G19" s="41">
        <f t="shared" si="3"/>
        <v>50.4</v>
      </c>
      <c r="H19" s="33">
        <f t="shared" si="4"/>
        <v>72</v>
      </c>
      <c r="I19" s="71">
        <f t="shared" si="5"/>
        <v>43.199999999999996</v>
      </c>
      <c r="J19" s="115">
        <f t="shared" si="16"/>
        <v>50.4</v>
      </c>
      <c r="K19" s="41">
        <f t="shared" si="17"/>
        <v>43.199999999999996</v>
      </c>
      <c r="L19" s="120">
        <f t="shared" si="6"/>
        <v>85.714285714285708</v>
      </c>
      <c r="M19" s="172">
        <v>30</v>
      </c>
      <c r="N19" s="172">
        <v>23</v>
      </c>
      <c r="O19" s="172">
        <v>15</v>
      </c>
      <c r="P19" s="172">
        <v>11</v>
      </c>
      <c r="Q19" s="159">
        <f t="shared" si="7"/>
        <v>15</v>
      </c>
      <c r="R19" s="160">
        <f t="shared" si="0"/>
        <v>9</v>
      </c>
      <c r="S19" s="161">
        <f t="shared" si="8"/>
        <v>12</v>
      </c>
      <c r="T19" s="160">
        <f t="shared" si="1"/>
        <v>7.1999999999999993</v>
      </c>
      <c r="U19" s="160">
        <f t="shared" si="14"/>
        <v>24</v>
      </c>
      <c r="V19" s="160">
        <f t="shared" si="15"/>
        <v>18.2</v>
      </c>
      <c r="W19" s="153">
        <f t="shared" si="9"/>
        <v>75.833333333333329</v>
      </c>
      <c r="X19" s="117">
        <f t="shared" si="10"/>
        <v>74.400000000000006</v>
      </c>
      <c r="Y19" s="41">
        <f t="shared" si="10"/>
        <v>61.399999999999991</v>
      </c>
      <c r="Z19" s="118">
        <f t="shared" si="11"/>
        <v>82.526881720430083</v>
      </c>
      <c r="AA19" s="119">
        <f t="shared" si="12"/>
        <v>15</v>
      </c>
      <c r="AB19" s="114">
        <f t="shared" si="12"/>
        <v>11</v>
      </c>
      <c r="AC19" s="76">
        <f t="shared" si="13"/>
        <v>73.333333333333329</v>
      </c>
    </row>
    <row r="20" spans="1:29" ht="34.9" customHeight="1">
      <c r="A20" s="188" t="s">
        <v>97</v>
      </c>
      <c r="B20" s="280">
        <v>1164</v>
      </c>
      <c r="C20" s="280">
        <v>1164</v>
      </c>
      <c r="D20" s="113">
        <v>758</v>
      </c>
      <c r="E20" s="113">
        <v>758</v>
      </c>
      <c r="F20" s="84">
        <f t="shared" si="2"/>
        <v>406</v>
      </c>
      <c r="G20" s="114">
        <f t="shared" si="3"/>
        <v>243.6</v>
      </c>
      <c r="H20" s="33">
        <f t="shared" si="4"/>
        <v>406</v>
      </c>
      <c r="I20" s="71">
        <f t="shared" si="5"/>
        <v>243.6</v>
      </c>
      <c r="J20" s="115">
        <f t="shared" si="16"/>
        <v>1001.6</v>
      </c>
      <c r="K20" s="41">
        <f t="shared" si="17"/>
        <v>1001.6</v>
      </c>
      <c r="L20" s="116">
        <f t="shared" si="6"/>
        <v>100</v>
      </c>
      <c r="M20" s="172">
        <v>60</v>
      </c>
      <c r="N20" s="172">
        <v>43</v>
      </c>
      <c r="O20" s="172">
        <v>27</v>
      </c>
      <c r="P20" s="172">
        <v>22</v>
      </c>
      <c r="Q20" s="159">
        <f t="shared" si="7"/>
        <v>33</v>
      </c>
      <c r="R20" s="160">
        <f t="shared" si="0"/>
        <v>19.8</v>
      </c>
      <c r="S20" s="161">
        <f t="shared" si="8"/>
        <v>21</v>
      </c>
      <c r="T20" s="160">
        <f t="shared" si="1"/>
        <v>12.6</v>
      </c>
      <c r="U20" s="160">
        <f t="shared" si="14"/>
        <v>46.8</v>
      </c>
      <c r="V20" s="160">
        <f t="shared" si="15"/>
        <v>34.6</v>
      </c>
      <c r="W20" s="153">
        <f t="shared" si="9"/>
        <v>73.931623931623932</v>
      </c>
      <c r="X20" s="117">
        <f t="shared" si="10"/>
        <v>1048.4000000000001</v>
      </c>
      <c r="Y20" s="41">
        <f t="shared" si="10"/>
        <v>1036.2</v>
      </c>
      <c r="Z20" s="118">
        <f t="shared" si="11"/>
        <v>98.836322014498279</v>
      </c>
      <c r="AA20" s="119">
        <f t="shared" si="12"/>
        <v>785</v>
      </c>
      <c r="AB20" s="114">
        <f t="shared" si="12"/>
        <v>780</v>
      </c>
      <c r="AC20" s="617">
        <f t="shared" si="13"/>
        <v>99.363057324840767</v>
      </c>
    </row>
    <row r="21" spans="1:29" ht="34.9" customHeight="1">
      <c r="A21" s="188" t="s">
        <v>98</v>
      </c>
      <c r="B21" s="71">
        <v>959</v>
      </c>
      <c r="C21" s="71">
        <v>990</v>
      </c>
      <c r="D21" s="113">
        <v>311</v>
      </c>
      <c r="E21" s="113">
        <v>311</v>
      </c>
      <c r="F21" s="84">
        <f t="shared" si="2"/>
        <v>648</v>
      </c>
      <c r="G21" s="41">
        <f t="shared" si="3"/>
        <v>388.8</v>
      </c>
      <c r="H21" s="33">
        <f t="shared" si="4"/>
        <v>679</v>
      </c>
      <c r="I21" s="71">
        <f t="shared" si="5"/>
        <v>407.4</v>
      </c>
      <c r="J21" s="115">
        <f t="shared" si="16"/>
        <v>699.8</v>
      </c>
      <c r="K21" s="41">
        <f t="shared" si="17"/>
        <v>718.4</v>
      </c>
      <c r="L21" s="116">
        <f t="shared" si="6"/>
        <v>102.65790225778795</v>
      </c>
      <c r="M21" s="172">
        <v>21</v>
      </c>
      <c r="N21" s="172">
        <v>21</v>
      </c>
      <c r="O21" s="172">
        <v>11</v>
      </c>
      <c r="P21" s="172">
        <v>10</v>
      </c>
      <c r="Q21" s="159">
        <f t="shared" si="7"/>
        <v>10</v>
      </c>
      <c r="R21" s="160">
        <f t="shared" si="0"/>
        <v>6</v>
      </c>
      <c r="S21" s="161">
        <f t="shared" si="8"/>
        <v>11</v>
      </c>
      <c r="T21" s="160">
        <f t="shared" si="1"/>
        <v>6.6</v>
      </c>
      <c r="U21" s="160">
        <f t="shared" si="14"/>
        <v>17</v>
      </c>
      <c r="V21" s="160">
        <f t="shared" si="15"/>
        <v>16.600000000000001</v>
      </c>
      <c r="W21" s="153">
        <f t="shared" si="9"/>
        <v>97.64705882352942</v>
      </c>
      <c r="X21" s="117">
        <f t="shared" si="10"/>
        <v>716.8</v>
      </c>
      <c r="Y21" s="41">
        <f t="shared" si="10"/>
        <v>735</v>
      </c>
      <c r="Z21" s="121">
        <f t="shared" si="11"/>
        <v>102.5390625</v>
      </c>
      <c r="AA21" s="119">
        <f t="shared" si="12"/>
        <v>322</v>
      </c>
      <c r="AB21" s="114">
        <f t="shared" si="12"/>
        <v>321</v>
      </c>
      <c r="AC21" s="617">
        <f t="shared" si="13"/>
        <v>99.689440993788821</v>
      </c>
    </row>
    <row r="22" spans="1:29" ht="34.9" customHeight="1">
      <c r="A22" s="188" t="s">
        <v>99</v>
      </c>
      <c r="B22" s="71">
        <v>22</v>
      </c>
      <c r="C22" s="71">
        <v>23</v>
      </c>
      <c r="D22" s="113">
        <v>5</v>
      </c>
      <c r="E22" s="113">
        <v>6</v>
      </c>
      <c r="F22" s="84">
        <f>SUM(B22-D22)</f>
        <v>17</v>
      </c>
      <c r="G22" s="114">
        <f>SUM(F22*0.6)</f>
        <v>10.199999999999999</v>
      </c>
      <c r="H22" s="33">
        <f>SUM(C22-E22)</f>
        <v>17</v>
      </c>
      <c r="I22" s="71">
        <f>SUM(H22*0.6)</f>
        <v>10.199999999999999</v>
      </c>
      <c r="J22" s="115">
        <f t="shared" si="16"/>
        <v>15.2</v>
      </c>
      <c r="K22" s="41">
        <f t="shared" si="17"/>
        <v>16.2</v>
      </c>
      <c r="L22" s="116">
        <f t="shared" si="6"/>
        <v>106.57894736842107</v>
      </c>
      <c r="M22" s="172">
        <v>142</v>
      </c>
      <c r="N22" s="172">
        <v>144</v>
      </c>
      <c r="O22" s="172">
        <v>41</v>
      </c>
      <c r="P22" s="172">
        <v>41</v>
      </c>
      <c r="Q22" s="159">
        <f t="shared" si="7"/>
        <v>101</v>
      </c>
      <c r="R22" s="160">
        <f t="shared" si="0"/>
        <v>60.599999999999994</v>
      </c>
      <c r="S22" s="161">
        <f t="shared" si="8"/>
        <v>103</v>
      </c>
      <c r="T22" s="160">
        <f t="shared" si="1"/>
        <v>61.8</v>
      </c>
      <c r="U22" s="160">
        <f t="shared" si="14"/>
        <v>101.6</v>
      </c>
      <c r="V22" s="160">
        <f t="shared" si="15"/>
        <v>102.8</v>
      </c>
      <c r="W22" s="152">
        <f t="shared" si="9"/>
        <v>101.18110236220473</v>
      </c>
      <c r="X22" s="117">
        <f t="shared" si="10"/>
        <v>116.8</v>
      </c>
      <c r="Y22" s="41">
        <f t="shared" si="10"/>
        <v>119</v>
      </c>
      <c r="Z22" s="118">
        <f t="shared" si="11"/>
        <v>101.88356164383563</v>
      </c>
      <c r="AA22" s="119">
        <f t="shared" si="12"/>
        <v>46</v>
      </c>
      <c r="AB22" s="114">
        <f t="shared" si="12"/>
        <v>47</v>
      </c>
      <c r="AC22" s="617">
        <f t="shared" si="13"/>
        <v>102.17391304347827</v>
      </c>
    </row>
    <row r="23" spans="1:29" ht="34.9" customHeight="1">
      <c r="A23" s="188" t="s">
        <v>100</v>
      </c>
      <c r="B23" s="71">
        <v>514</v>
      </c>
      <c r="C23" s="71">
        <v>224</v>
      </c>
      <c r="D23" s="113">
        <v>150</v>
      </c>
      <c r="E23" s="113">
        <v>90</v>
      </c>
      <c r="F23" s="84">
        <f t="shared" si="2"/>
        <v>364</v>
      </c>
      <c r="G23" s="41">
        <f t="shared" si="3"/>
        <v>218.4</v>
      </c>
      <c r="H23" s="33">
        <f t="shared" si="4"/>
        <v>134</v>
      </c>
      <c r="I23" s="71">
        <f t="shared" si="5"/>
        <v>80.399999999999991</v>
      </c>
      <c r="J23" s="115">
        <f t="shared" si="16"/>
        <v>368.4</v>
      </c>
      <c r="K23" s="41">
        <f t="shared" si="17"/>
        <v>170.39999999999998</v>
      </c>
      <c r="L23" s="120">
        <f t="shared" si="6"/>
        <v>46.254071661237781</v>
      </c>
      <c r="M23" s="172">
        <v>26</v>
      </c>
      <c r="N23" s="172">
        <v>26</v>
      </c>
      <c r="O23" s="172">
        <v>10</v>
      </c>
      <c r="P23" s="172">
        <v>10</v>
      </c>
      <c r="Q23" s="159">
        <f t="shared" si="7"/>
        <v>16</v>
      </c>
      <c r="R23" s="160">
        <f t="shared" si="0"/>
        <v>9.6</v>
      </c>
      <c r="S23" s="161">
        <f t="shared" si="8"/>
        <v>16</v>
      </c>
      <c r="T23" s="160">
        <f t="shared" si="1"/>
        <v>9.6</v>
      </c>
      <c r="U23" s="160">
        <f t="shared" si="14"/>
        <v>19.600000000000001</v>
      </c>
      <c r="V23" s="160">
        <f t="shared" si="15"/>
        <v>19.600000000000001</v>
      </c>
      <c r="W23" s="152">
        <f t="shared" si="9"/>
        <v>100</v>
      </c>
      <c r="X23" s="117">
        <f t="shared" si="10"/>
        <v>388</v>
      </c>
      <c r="Y23" s="41">
        <f t="shared" si="10"/>
        <v>189.99999999999997</v>
      </c>
      <c r="Z23" s="118">
        <f t="shared" si="11"/>
        <v>48.969072164948443</v>
      </c>
      <c r="AA23" s="119">
        <f t="shared" si="12"/>
        <v>160</v>
      </c>
      <c r="AB23" s="114">
        <f t="shared" si="12"/>
        <v>100</v>
      </c>
      <c r="AC23" s="617">
        <f t="shared" si="13"/>
        <v>62.5</v>
      </c>
    </row>
    <row r="24" spans="1:29" ht="34.9" customHeight="1" thickBot="1">
      <c r="A24" s="190" t="s">
        <v>101</v>
      </c>
      <c r="B24" s="72">
        <v>92</v>
      </c>
      <c r="C24" s="72">
        <v>92</v>
      </c>
      <c r="D24" s="138"/>
      <c r="E24" s="138"/>
      <c r="F24" s="154">
        <f t="shared" si="2"/>
        <v>92</v>
      </c>
      <c r="G24" s="139">
        <f t="shared" si="3"/>
        <v>55.199999999999996</v>
      </c>
      <c r="H24" s="34">
        <f t="shared" si="4"/>
        <v>92</v>
      </c>
      <c r="I24" s="72">
        <f t="shared" si="5"/>
        <v>55.199999999999996</v>
      </c>
      <c r="J24" s="140">
        <f t="shared" si="16"/>
        <v>55.199999999999996</v>
      </c>
      <c r="K24" s="132">
        <f t="shared" si="17"/>
        <v>55.199999999999996</v>
      </c>
      <c r="L24" s="614">
        <f t="shared" si="6"/>
        <v>100</v>
      </c>
      <c r="M24" s="173">
        <v>43</v>
      </c>
      <c r="N24" s="173">
        <v>52</v>
      </c>
      <c r="O24" s="173">
        <v>13</v>
      </c>
      <c r="P24" s="173">
        <v>12</v>
      </c>
      <c r="Q24" s="162">
        <f t="shared" si="7"/>
        <v>30</v>
      </c>
      <c r="R24" s="163">
        <f t="shared" si="0"/>
        <v>18</v>
      </c>
      <c r="S24" s="164">
        <f t="shared" si="8"/>
        <v>40</v>
      </c>
      <c r="T24" s="163">
        <f t="shared" si="1"/>
        <v>24</v>
      </c>
      <c r="U24" s="163">
        <f t="shared" si="14"/>
        <v>31</v>
      </c>
      <c r="V24" s="163">
        <f t="shared" si="15"/>
        <v>36</v>
      </c>
      <c r="W24" s="615">
        <f t="shared" si="9"/>
        <v>116.12903225806453</v>
      </c>
      <c r="X24" s="124">
        <f t="shared" si="10"/>
        <v>86.199999999999989</v>
      </c>
      <c r="Y24" s="123">
        <f t="shared" si="10"/>
        <v>91.199999999999989</v>
      </c>
      <c r="Z24" s="125">
        <f t="shared" si="11"/>
        <v>105.80046403712298</v>
      </c>
      <c r="AA24" s="126">
        <f t="shared" si="12"/>
        <v>13</v>
      </c>
      <c r="AB24" s="122">
        <f t="shared" si="12"/>
        <v>12</v>
      </c>
      <c r="AC24" s="618">
        <f t="shared" si="13"/>
        <v>92.307692307692307</v>
      </c>
    </row>
    <row r="25" spans="1:29" s="208" customFormat="1" ht="34.9" customHeight="1" thickBot="1">
      <c r="A25" s="191" t="s">
        <v>20</v>
      </c>
      <c r="B25" s="619">
        <f>SUM(B8:B24)</f>
        <v>14599</v>
      </c>
      <c r="C25" s="619">
        <f>SUM(C8:C24)</f>
        <v>14230</v>
      </c>
      <c r="D25" s="619">
        <f>SUM(D8:D24)</f>
        <v>5001</v>
      </c>
      <c r="E25" s="620">
        <f>SUM(E8:E24)</f>
        <v>4898</v>
      </c>
      <c r="F25" s="621">
        <f>SUM(F8:F24)</f>
        <v>9598</v>
      </c>
      <c r="G25" s="622">
        <f>SUM(F25*0.6)</f>
        <v>5758.8</v>
      </c>
      <c r="H25" s="623">
        <f>SUM(H8:H24)</f>
        <v>9332</v>
      </c>
      <c r="I25" s="624">
        <f>SUM(H25*0.6)</f>
        <v>5599.2</v>
      </c>
      <c r="J25" s="522">
        <f t="shared" si="16"/>
        <v>10759.8</v>
      </c>
      <c r="K25" s="320">
        <f t="shared" si="17"/>
        <v>10497.2</v>
      </c>
      <c r="L25" s="625">
        <f>SUM(K25/J25)*100</f>
        <v>97.559434190226597</v>
      </c>
      <c r="M25" s="626">
        <f>SUM(M8:M24)</f>
        <v>833</v>
      </c>
      <c r="N25" s="621">
        <f>SUM(N8:N24)</f>
        <v>797</v>
      </c>
      <c r="O25" s="627">
        <f>SUM(O8:O24)</f>
        <v>307</v>
      </c>
      <c r="P25" s="825">
        <f>SUM(P8:P24)</f>
        <v>271</v>
      </c>
      <c r="Q25" s="621">
        <f>SUM(Q8:Q24)</f>
        <v>526</v>
      </c>
      <c r="R25" s="625">
        <f t="shared" si="0"/>
        <v>315.59999999999997</v>
      </c>
      <c r="S25" s="316">
        <f>SUM(S8:S24)</f>
        <v>526</v>
      </c>
      <c r="T25" s="317">
        <f t="shared" si="1"/>
        <v>315.59999999999997</v>
      </c>
      <c r="U25" s="503">
        <f>SUM(O25+R25)</f>
        <v>622.59999999999991</v>
      </c>
      <c r="V25" s="318">
        <f>SUM(P25+T25)</f>
        <v>586.59999999999991</v>
      </c>
      <c r="W25" s="319">
        <f>SUM(V25/U25)*100</f>
        <v>94.217796337937671</v>
      </c>
      <c r="X25" s="130">
        <f>J25+U25</f>
        <v>11382.4</v>
      </c>
      <c r="Y25" s="130">
        <f>K25+V25</f>
        <v>11083.800000000001</v>
      </c>
      <c r="Z25" s="128">
        <f t="shared" si="11"/>
        <v>97.376651672757959</v>
      </c>
      <c r="AA25" s="127">
        <f>D25+O25</f>
        <v>5308</v>
      </c>
      <c r="AB25" s="127">
        <f>E25+P25</f>
        <v>5169</v>
      </c>
      <c r="AC25" s="80">
        <f t="shared" si="13"/>
        <v>97.381311228334582</v>
      </c>
    </row>
    <row r="26" spans="1:29" ht="15.75">
      <c r="B26" s="628"/>
      <c r="C26" s="629"/>
      <c r="D26" s="467"/>
      <c r="E26" s="630"/>
      <c r="F26" s="180"/>
      <c r="G26" s="180"/>
      <c r="H26" s="180"/>
      <c r="I26" s="180"/>
      <c r="J26" s="180"/>
      <c r="K26" s="180"/>
      <c r="L26" s="631"/>
      <c r="M26" s="632"/>
      <c r="N26" s="631"/>
      <c r="O26" s="632"/>
      <c r="P26" s="180"/>
      <c r="Q26" s="180"/>
      <c r="R26" s="180"/>
      <c r="Y26" s="81"/>
    </row>
    <row r="27" spans="1:29" ht="15.75">
      <c r="B27" s="633"/>
      <c r="C27" s="633"/>
      <c r="D27" s="628"/>
      <c r="E27" s="180"/>
      <c r="F27" s="180"/>
      <c r="G27" s="180"/>
      <c r="H27" s="180"/>
      <c r="I27" s="180"/>
      <c r="J27" s="180"/>
      <c r="K27" s="180"/>
      <c r="L27" s="180"/>
      <c r="M27" s="632"/>
      <c r="N27" s="180"/>
      <c r="O27" s="632"/>
      <c r="P27" s="180"/>
      <c r="Q27" s="180"/>
      <c r="R27" s="180"/>
    </row>
    <row r="36" spans="17:17" ht="15.75">
      <c r="Q36" s="129"/>
    </row>
  </sheetData>
  <mergeCells count="24"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Попкова</cp:lastModifiedBy>
  <cp:lastPrinted>2018-10-15T10:21:11Z</cp:lastPrinted>
  <dcterms:created xsi:type="dcterms:W3CDTF">2004-02-10T05:56:11Z</dcterms:created>
  <dcterms:modified xsi:type="dcterms:W3CDTF">2018-11-15T08:37:09Z</dcterms:modified>
</cp:coreProperties>
</file>