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385" tabRatio="688"/>
  </bookViews>
  <sheets>
    <sheet name="Свод" sheetId="26" r:id="rId1"/>
    <sheet name="Месяц" sheetId="5" r:id="rId2"/>
    <sheet name="С нач.года " sheetId="20" r:id="rId3"/>
    <sheet name="Отгрузка" sheetId="18" r:id="rId4"/>
    <sheet name="Товарность  " sheetId="17" r:id="rId5"/>
    <sheet name="АПК " sheetId="15" r:id="rId6"/>
    <sheet name="Ввод жилья,з.пл" sheetId="22" r:id="rId7"/>
    <sheet name="Торговля " sheetId="25" r:id="rId8"/>
    <sheet name="Т.об.-расшифровка" sheetId="3" r:id="rId9"/>
    <sheet name="Общепит-розница" sheetId="11" r:id="rId10"/>
    <sheet name="Сохранность поголовья " sheetId="30" r:id="rId11"/>
    <sheet name="Лист1" sheetId="31" r:id="rId12"/>
  </sheets>
  <definedNames>
    <definedName name="_xlnm.Print_Titles" localSheetId="10">'Сохранность поголовья '!$A:$A</definedName>
    <definedName name="_xlnm.Print_Titles" localSheetId="7">'Торговля '!$2:$3</definedName>
    <definedName name="_xlnm.Print_Area" localSheetId="5">'АПК '!$A$1:$U$23</definedName>
    <definedName name="_xlnm.Print_Area" localSheetId="1">Месяц!$A$1:$S$24</definedName>
    <definedName name="_xlnm.Print_Area" localSheetId="9">'Общепит-розница'!$A$1:$AA$23</definedName>
    <definedName name="_xlnm.Print_Area" localSheetId="3">Отгрузка!$A$1:$M$9</definedName>
    <definedName name="_xlnm.Print_Area" localSheetId="2">'С нач.года '!$A$1:$S$23</definedName>
    <definedName name="_xlnm.Print_Area" localSheetId="0">Свод!$A$1:$P$25</definedName>
    <definedName name="_xlnm.Print_Area" localSheetId="8">'Т.об.-расшифровка'!$A$1:$S$22</definedName>
    <definedName name="_xlnm.Print_Area" localSheetId="4">'Товарность  '!$A$1:$S$25</definedName>
    <definedName name="_xlnm.Print_Area" localSheetId="7">'Торговля '!$A$1:$M$139</definedName>
  </definedNames>
  <calcPr calcId="124519"/>
</workbook>
</file>

<file path=xl/calcChain.xml><?xml version="1.0" encoding="utf-8"?>
<calcChain xmlns="http://schemas.openxmlformats.org/spreadsheetml/2006/main">
  <c r="AG23" i="20"/>
  <c r="O60" i="25"/>
  <c r="O59"/>
  <c r="O57"/>
  <c r="X23" i="11" l="1"/>
  <c r="P23"/>
  <c r="D20" i="20"/>
  <c r="D15"/>
  <c r="D11"/>
  <c r="AI23" i="11"/>
  <c r="E112" i="25" l="1"/>
  <c r="AC23" i="11"/>
  <c r="AI24"/>
  <c r="P60" i="25"/>
  <c r="E53" l="1"/>
  <c r="E52"/>
  <c r="E54"/>
  <c r="P21" i="20"/>
  <c r="P20"/>
  <c r="P19"/>
  <c r="P18"/>
  <c r="P17"/>
  <c r="P16"/>
  <c r="P15"/>
  <c r="P14"/>
  <c r="P13"/>
  <c r="P12"/>
  <c r="P11"/>
  <c r="P10"/>
  <c r="P9"/>
  <c r="P8"/>
  <c r="P7"/>
  <c r="P6"/>
  <c r="P5"/>
  <c r="F11" i="22"/>
  <c r="E11"/>
  <c r="AJ23" i="11"/>
  <c r="AJ22"/>
  <c r="AJ21"/>
  <c r="AJ20"/>
  <c r="AJ19"/>
  <c r="AJ18"/>
  <c r="AJ17"/>
  <c r="AJ16"/>
  <c r="AJ15"/>
  <c r="AJ14"/>
  <c r="AJ13"/>
  <c r="AJ12"/>
  <c r="AJ11"/>
  <c r="AJ10"/>
  <c r="AJ9"/>
  <c r="AJ8"/>
  <c r="AJ7"/>
  <c r="AJ6"/>
  <c r="AJ5"/>
  <c r="AD23"/>
  <c r="AD22"/>
  <c r="AD21"/>
  <c r="AD20"/>
  <c r="AD19"/>
  <c r="AD18"/>
  <c r="AD17"/>
  <c r="AD16"/>
  <c r="AD15"/>
  <c r="AD14"/>
  <c r="AD13"/>
  <c r="AD12"/>
  <c r="AD11"/>
  <c r="AD10"/>
  <c r="AD9"/>
  <c r="AD8"/>
  <c r="AD7"/>
  <c r="AD6"/>
  <c r="AD5"/>
  <c r="AC23" i="15" l="1"/>
  <c r="AA23"/>
  <c r="G24" i="17"/>
  <c r="D25" i="30" l="1"/>
  <c r="B25"/>
  <c r="W23" i="20" l="1"/>
  <c r="V23"/>
  <c r="U23"/>
  <c r="T23"/>
  <c r="E55" i="25"/>
  <c r="K19" i="20" l="1"/>
  <c r="P22" i="25"/>
  <c r="Q7" i="15"/>
  <c r="L18" i="3" l="1"/>
  <c r="L22" i="11"/>
  <c r="P92" i="25"/>
  <c r="L21" i="3"/>
  <c r="L20"/>
  <c r="L19"/>
  <c r="L17"/>
  <c r="L16"/>
  <c r="L15"/>
  <c r="L14"/>
  <c r="L13"/>
  <c r="L12"/>
  <c r="L11"/>
  <c r="L10"/>
  <c r="L9"/>
  <c r="L8"/>
  <c r="L7"/>
  <c r="L6"/>
  <c r="L5"/>
  <c r="P38" i="25"/>
  <c r="P123"/>
  <c r="P55"/>
  <c r="H21" i="26"/>
  <c r="E17" i="5"/>
  <c r="Z23" i="15"/>
  <c r="U16"/>
  <c r="U12"/>
  <c r="AB23"/>
  <c r="D24" i="17" l="1"/>
  <c r="B25"/>
  <c r="N22" i="3"/>
  <c r="B22"/>
  <c r="E4" i="25"/>
  <c r="X23" i="15"/>
  <c r="V23"/>
  <c r="W23"/>
  <c r="Y23"/>
  <c r="X23" i="5" l="1"/>
  <c r="W23"/>
  <c r="V23"/>
  <c r="U23"/>
  <c r="J5" i="26"/>
  <c r="U22" i="11"/>
  <c r="I12" i="22"/>
  <c r="I14"/>
  <c r="I19"/>
  <c r="N5" i="15"/>
  <c r="Q5" l="1"/>
  <c r="I22" i="22"/>
  <c r="J17" i="26"/>
  <c r="D139" i="25"/>
  <c r="E116"/>
  <c r="E117"/>
  <c r="E118"/>
  <c r="E119"/>
  <c r="E120"/>
  <c r="E121"/>
  <c r="E122"/>
  <c r="E123"/>
  <c r="U4" l="1"/>
  <c r="K22" i="26"/>
  <c r="O6" i="18"/>
  <c r="F19" i="22"/>
  <c r="F12"/>
  <c r="E19"/>
  <c r="E12"/>
  <c r="E137" i="25"/>
  <c r="P102"/>
  <c r="H22" i="26"/>
  <c r="I11"/>
  <c r="H11"/>
  <c r="K11"/>
  <c r="Y22" i="11" l="1"/>
  <c r="K57" i="25"/>
  <c r="S23" i="5"/>
  <c r="Q22" i="22"/>
  <c r="R22"/>
  <c r="G5" i="18"/>
  <c r="D5"/>
  <c r="G19" i="26" l="1"/>
  <c r="H19" s="1"/>
  <c r="G15"/>
  <c r="G13"/>
  <c r="G9"/>
  <c r="G7"/>
  <c r="F15"/>
  <c r="F13"/>
  <c r="F9"/>
  <c r="F7"/>
  <c r="F5"/>
  <c r="J19"/>
  <c r="J15"/>
  <c r="J9"/>
  <c r="J7"/>
  <c r="E17"/>
  <c r="R18" i="5"/>
  <c r="L21" i="25"/>
  <c r="N12" i="15"/>
  <c r="Q12" s="1"/>
  <c r="D59" i="25"/>
  <c r="D57"/>
  <c r="C105"/>
  <c r="C104"/>
  <c r="C103"/>
  <c r="I139"/>
  <c r="C138"/>
  <c r="M138"/>
  <c r="C134"/>
  <c r="C83"/>
  <c r="M83"/>
  <c r="B139"/>
  <c r="B59" s="1"/>
  <c r="G21" i="20"/>
  <c r="F21"/>
  <c r="G20"/>
  <c r="F20"/>
  <c r="G19"/>
  <c r="F19"/>
  <c r="G18"/>
  <c r="F18"/>
  <c r="G17"/>
  <c r="F17"/>
  <c r="G16"/>
  <c r="F16"/>
  <c r="G15"/>
  <c r="F15"/>
  <c r="G14"/>
  <c r="F14"/>
  <c r="G13"/>
  <c r="F13"/>
  <c r="G12"/>
  <c r="F12"/>
  <c r="G11"/>
  <c r="F11"/>
  <c r="G10"/>
  <c r="F10"/>
  <c r="G9"/>
  <c r="F9"/>
  <c r="G8"/>
  <c r="F8"/>
  <c r="G7"/>
  <c r="F7"/>
  <c r="G6"/>
  <c r="F6"/>
  <c r="C21"/>
  <c r="C20"/>
  <c r="C18"/>
  <c r="C17"/>
  <c r="C16"/>
  <c r="C15"/>
  <c r="C14"/>
  <c r="E14" s="1"/>
  <c r="C11"/>
  <c r="C10"/>
  <c r="C9"/>
  <c r="C8"/>
  <c r="E8" s="1"/>
  <c r="M12" i="17"/>
  <c r="D18"/>
  <c r="M11"/>
  <c r="H24"/>
  <c r="I24" s="1"/>
  <c r="H23"/>
  <c r="H22"/>
  <c r="H21"/>
  <c r="H19"/>
  <c r="H18"/>
  <c r="H17"/>
  <c r="H16"/>
  <c r="H15"/>
  <c r="H14"/>
  <c r="H12"/>
  <c r="H11"/>
  <c r="H10"/>
  <c r="H9"/>
  <c r="H8"/>
  <c r="H7"/>
  <c r="H6"/>
  <c r="G23"/>
  <c r="G22"/>
  <c r="G21"/>
  <c r="G19"/>
  <c r="G18"/>
  <c r="G17"/>
  <c r="G16"/>
  <c r="G15"/>
  <c r="G14"/>
  <c r="G12"/>
  <c r="G11"/>
  <c r="G10"/>
  <c r="G9"/>
  <c r="G8"/>
  <c r="G7"/>
  <c r="G6"/>
  <c r="N12"/>
  <c r="L12"/>
  <c r="D12"/>
  <c r="C15" i="15"/>
  <c r="C14"/>
  <c r="C13"/>
  <c r="C12"/>
  <c r="C11"/>
  <c r="T12"/>
  <c r="M12"/>
  <c r="K12"/>
  <c r="J12"/>
  <c r="D12"/>
  <c r="G12" s="1"/>
  <c r="C22" i="22"/>
  <c r="E24" i="26"/>
  <c r="E23"/>
  <c r="L11" i="5"/>
  <c r="L12"/>
  <c r="L13"/>
  <c r="O5" i="20"/>
  <c r="P5" i="26"/>
  <c r="D22" i="15"/>
  <c r="P12" l="1"/>
  <c r="H17" i="26"/>
  <c r="H8" i="20"/>
  <c r="H11"/>
  <c r="H12"/>
  <c r="H14"/>
  <c r="H15"/>
  <c r="H17"/>
  <c r="H18"/>
  <c r="H20"/>
  <c r="D60" i="25"/>
  <c r="I8" i="20"/>
  <c r="I11"/>
  <c r="I12"/>
  <c r="I14"/>
  <c r="I15"/>
  <c r="I17"/>
  <c r="I18"/>
  <c r="I20"/>
  <c r="E9"/>
  <c r="E17"/>
  <c r="O12" i="17"/>
  <c r="I12"/>
  <c r="O12" i="15"/>
  <c r="F12"/>
  <c r="E12"/>
  <c r="E84" i="25"/>
  <c r="L56"/>
  <c r="L51"/>
  <c r="L50"/>
  <c r="M125"/>
  <c r="M105"/>
  <c r="M104"/>
  <c r="M103"/>
  <c r="E5"/>
  <c r="E134" l="1"/>
  <c r="E138"/>
  <c r="G138" s="1"/>
  <c r="K139" l="1"/>
  <c r="L123"/>
  <c r="L122"/>
  <c r="L121"/>
  <c r="L120"/>
  <c r="L119"/>
  <c r="L118"/>
  <c r="L117"/>
  <c r="L116"/>
  <c r="D5" i="15"/>
  <c r="K11"/>
  <c r="M19" i="25"/>
  <c r="I20" i="5"/>
  <c r="I17"/>
  <c r="L110" i="25"/>
  <c r="L109"/>
  <c r="L108"/>
  <c r="L107"/>
  <c r="L106"/>
  <c r="L105"/>
  <c r="L104"/>
  <c r="L103"/>
  <c r="AG23" i="11" l="1"/>
  <c r="E19" i="25"/>
  <c r="F19" s="1"/>
  <c r="I23" i="15" l="1"/>
  <c r="E115" i="25"/>
  <c r="R21" i="20"/>
  <c r="O21"/>
  <c r="R20"/>
  <c r="O20"/>
  <c r="R19"/>
  <c r="O19"/>
  <c r="R18"/>
  <c r="O18"/>
  <c r="R17"/>
  <c r="O17"/>
  <c r="R16"/>
  <c r="O16"/>
  <c r="R15"/>
  <c r="O15"/>
  <c r="O14"/>
  <c r="O13"/>
  <c r="O12"/>
  <c r="O11"/>
  <c r="O10"/>
  <c r="O9"/>
  <c r="O8"/>
  <c r="O7"/>
  <c r="O6"/>
  <c r="Q6" s="1"/>
  <c r="R5"/>
  <c r="K21"/>
  <c r="J21"/>
  <c r="K20"/>
  <c r="J20"/>
  <c r="J19"/>
  <c r="K18"/>
  <c r="J18"/>
  <c r="K17"/>
  <c r="J17"/>
  <c r="K16"/>
  <c r="J16"/>
  <c r="K15"/>
  <c r="J15"/>
  <c r="K14"/>
  <c r="J14"/>
  <c r="K13"/>
  <c r="J13"/>
  <c r="K12"/>
  <c r="J12"/>
  <c r="K11"/>
  <c r="J11"/>
  <c r="K10"/>
  <c r="J10"/>
  <c r="K9"/>
  <c r="J9"/>
  <c r="K8"/>
  <c r="J8"/>
  <c r="K7"/>
  <c r="J7"/>
  <c r="K6"/>
  <c r="J6"/>
  <c r="K5"/>
  <c r="J5"/>
  <c r="Q7" l="1"/>
  <c r="R7"/>
  <c r="R8"/>
  <c r="Q8"/>
  <c r="Q9"/>
  <c r="R9"/>
  <c r="R10"/>
  <c r="Q10"/>
  <c r="Q11"/>
  <c r="R11"/>
  <c r="R12"/>
  <c r="Q12"/>
  <c r="Q13"/>
  <c r="R14"/>
  <c r="Q14"/>
  <c r="N5"/>
  <c r="M5"/>
  <c r="M6"/>
  <c r="N6"/>
  <c r="N7"/>
  <c r="M7"/>
  <c r="M8"/>
  <c r="N8"/>
  <c r="N9"/>
  <c r="M9"/>
  <c r="M10"/>
  <c r="N10"/>
  <c r="N11"/>
  <c r="M11"/>
  <c r="M12"/>
  <c r="N12"/>
  <c r="N13"/>
  <c r="M13"/>
  <c r="M14"/>
  <c r="N14"/>
  <c r="N15"/>
  <c r="M15"/>
  <c r="M16"/>
  <c r="N16"/>
  <c r="N17"/>
  <c r="M17"/>
  <c r="M18"/>
  <c r="N18"/>
  <c r="N19"/>
  <c r="M19"/>
  <c r="M20"/>
  <c r="N20"/>
  <c r="N21"/>
  <c r="M21"/>
  <c r="L5"/>
  <c r="L6"/>
  <c r="L8"/>
  <c r="L10"/>
  <c r="L12"/>
  <c r="L14"/>
  <c r="L16"/>
  <c r="L18"/>
  <c r="L20"/>
  <c r="L21"/>
  <c r="Q5"/>
  <c r="Q15"/>
  <c r="Q16"/>
  <c r="Q17"/>
  <c r="Q18"/>
  <c r="Q19"/>
  <c r="Q20"/>
  <c r="Q21"/>
  <c r="L7"/>
  <c r="L9"/>
  <c r="L11"/>
  <c r="L13"/>
  <c r="L15"/>
  <c r="L17"/>
  <c r="L19"/>
  <c r="P19" i="26" l="1"/>
  <c r="E113" i="25"/>
  <c r="E125"/>
  <c r="E99"/>
  <c r="F99" s="1"/>
  <c r="E105"/>
  <c r="G105" s="1"/>
  <c r="E104"/>
  <c r="G104" s="1"/>
  <c r="E103"/>
  <c r="G103" l="1"/>
  <c r="P119"/>
  <c r="P13"/>
  <c r="L11" i="17"/>
  <c r="D17" i="5" l="1"/>
  <c r="E83" i="25"/>
  <c r="G83" l="1"/>
  <c r="K59"/>
  <c r="E59" s="1"/>
  <c r="L99"/>
  <c r="L49"/>
  <c r="M99"/>
  <c r="E124"/>
  <c r="L136"/>
  <c r="L135"/>
  <c r="L132"/>
  <c r="D11" i="17"/>
  <c r="L27" i="25"/>
  <c r="I13" i="26"/>
  <c r="F20" i="30"/>
  <c r="G20" s="1"/>
  <c r="J20" s="1"/>
  <c r="L20" s="1"/>
  <c r="L131" i="25"/>
  <c r="L130"/>
  <c r="D6" i="18"/>
  <c r="I7" i="26"/>
  <c r="K5"/>
  <c r="J6" i="18"/>
  <c r="E114" i="25"/>
  <c r="E111"/>
  <c r="E110"/>
  <c r="E109"/>
  <c r="E108"/>
  <c r="E107"/>
  <c r="E106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4"/>
  <c r="C85"/>
  <c r="C86"/>
  <c r="C87"/>
  <c r="C88"/>
  <c r="C89"/>
  <c r="C90"/>
  <c r="C91"/>
  <c r="C92"/>
  <c r="C93"/>
  <c r="C94"/>
  <c r="C95"/>
  <c r="C96"/>
  <c r="C97"/>
  <c r="C98"/>
  <c r="C100"/>
  <c r="C101"/>
  <c r="C102"/>
  <c r="C116"/>
  <c r="C117"/>
  <c r="C118"/>
  <c r="C119"/>
  <c r="C120"/>
  <c r="C121"/>
  <c r="C122"/>
  <c r="C123"/>
  <c r="C126"/>
  <c r="C127"/>
  <c r="C128"/>
  <c r="C129"/>
  <c r="C130"/>
  <c r="C131"/>
  <c r="C132"/>
  <c r="C133"/>
  <c r="C135"/>
  <c r="C136"/>
  <c r="U10" i="15"/>
  <c r="U8"/>
  <c r="K15"/>
  <c r="K14"/>
  <c r="K10"/>
  <c r="K9"/>
  <c r="K8"/>
  <c r="K7"/>
  <c r="K6"/>
  <c r="K5"/>
  <c r="D23" i="17"/>
  <c r="D22"/>
  <c r="H15" i="26"/>
  <c r="K21"/>
  <c r="D15" i="15"/>
  <c r="G15" s="1"/>
  <c r="D14"/>
  <c r="G14" s="1"/>
  <c r="D11"/>
  <c r="G11" s="1"/>
  <c r="D10"/>
  <c r="G10" s="1"/>
  <c r="D9"/>
  <c r="G9" s="1"/>
  <c r="D8"/>
  <c r="G8" s="1"/>
  <c r="D7"/>
  <c r="G7" s="1"/>
  <c r="D6"/>
  <c r="G6" s="1"/>
  <c r="C10"/>
  <c r="C9"/>
  <c r="C8"/>
  <c r="C7"/>
  <c r="C6"/>
  <c r="C5"/>
  <c r="D22" i="3"/>
  <c r="E5" i="18"/>
  <c r="E6" s="1"/>
  <c r="L129" i="25"/>
  <c r="L127"/>
  <c r="L126"/>
  <c r="L102"/>
  <c r="L101"/>
  <c r="L100"/>
  <c r="L98"/>
  <c r="L97"/>
  <c r="L96"/>
  <c r="L95"/>
  <c r="L94"/>
  <c r="L93"/>
  <c r="L92"/>
  <c r="L91"/>
  <c r="L90"/>
  <c r="L89"/>
  <c r="L88"/>
  <c r="L87"/>
  <c r="L86"/>
  <c r="L85"/>
  <c r="L84"/>
  <c r="L81"/>
  <c r="L80"/>
  <c r="L79"/>
  <c r="L78"/>
  <c r="L77"/>
  <c r="L75"/>
  <c r="L74"/>
  <c r="L73"/>
  <c r="L72"/>
  <c r="L71"/>
  <c r="L70"/>
  <c r="L69"/>
  <c r="L68"/>
  <c r="L67"/>
  <c r="L66"/>
  <c r="L65"/>
  <c r="L64"/>
  <c r="L63"/>
  <c r="L62"/>
  <c r="L58"/>
  <c r="L48"/>
  <c r="L47"/>
  <c r="L46"/>
  <c r="L44"/>
  <c r="L43"/>
  <c r="L42"/>
  <c r="L41"/>
  <c r="L40"/>
  <c r="L39"/>
  <c r="L38"/>
  <c r="L37"/>
  <c r="L36"/>
  <c r="L35"/>
  <c r="L34"/>
  <c r="L33"/>
  <c r="L32"/>
  <c r="L31"/>
  <c r="L30"/>
  <c r="L29"/>
  <c r="L28"/>
  <c r="L26"/>
  <c r="L25"/>
  <c r="L24"/>
  <c r="L23"/>
  <c r="L22"/>
  <c r="L20"/>
  <c r="L18"/>
  <c r="L17"/>
  <c r="L16"/>
  <c r="L15"/>
  <c r="L14"/>
  <c r="L13"/>
  <c r="L11"/>
  <c r="L10"/>
  <c r="L8"/>
  <c r="L7"/>
  <c r="L6"/>
  <c r="L4"/>
  <c r="J139"/>
  <c r="J59" s="1"/>
  <c r="J57"/>
  <c r="G5" i="17"/>
  <c r="I23"/>
  <c r="I22"/>
  <c r="I19"/>
  <c r="I18"/>
  <c r="I15"/>
  <c r="I9"/>
  <c r="I8"/>
  <c r="I7"/>
  <c r="I6"/>
  <c r="H5"/>
  <c r="H17" i="5"/>
  <c r="I59" i="25"/>
  <c r="M136"/>
  <c r="M135"/>
  <c r="M132"/>
  <c r="M131"/>
  <c r="M130"/>
  <c r="C51"/>
  <c r="M51"/>
  <c r="C50"/>
  <c r="M50"/>
  <c r="M49"/>
  <c r="B57"/>
  <c r="B60" s="1"/>
  <c r="E136"/>
  <c r="F136" s="1"/>
  <c r="E9" i="5"/>
  <c r="E56" i="25"/>
  <c r="F56" s="1"/>
  <c r="E51"/>
  <c r="F51" s="1"/>
  <c r="E50"/>
  <c r="F50" s="1"/>
  <c r="F5" i="20"/>
  <c r="N9" i="15"/>
  <c r="B21" i="20"/>
  <c r="B20"/>
  <c r="B18"/>
  <c r="D18" s="1"/>
  <c r="B17"/>
  <c r="D17" s="1"/>
  <c r="B16"/>
  <c r="B15"/>
  <c r="B14"/>
  <c r="D14" s="1"/>
  <c r="B12"/>
  <c r="D12" s="1"/>
  <c r="B11"/>
  <c r="B10"/>
  <c r="B9"/>
  <c r="D9" s="1"/>
  <c r="B8"/>
  <c r="D8" s="1"/>
  <c r="B5"/>
  <c r="E8" i="5"/>
  <c r="B22" i="22"/>
  <c r="E135" i="25"/>
  <c r="F135" s="1"/>
  <c r="N19" i="17"/>
  <c r="O19" s="1"/>
  <c r="M120" i="25"/>
  <c r="K23" i="15"/>
  <c r="M16"/>
  <c r="M15"/>
  <c r="M14"/>
  <c r="M11"/>
  <c r="M10"/>
  <c r="M9"/>
  <c r="M8"/>
  <c r="M7"/>
  <c r="M5"/>
  <c r="O5" s="1"/>
  <c r="C4" i="25"/>
  <c r="E132"/>
  <c r="E133"/>
  <c r="F133" s="1"/>
  <c r="E131"/>
  <c r="F131" s="1"/>
  <c r="E130"/>
  <c r="F130" s="1"/>
  <c r="E129"/>
  <c r="F129" s="1"/>
  <c r="E128"/>
  <c r="F128" s="1"/>
  <c r="E127"/>
  <c r="F127" s="1"/>
  <c r="E126"/>
  <c r="F126" s="1"/>
  <c r="F123"/>
  <c r="F122"/>
  <c r="F121"/>
  <c r="F120"/>
  <c r="F119"/>
  <c r="F118"/>
  <c r="F117"/>
  <c r="F116"/>
  <c r="E102"/>
  <c r="F102" s="1"/>
  <c r="E101"/>
  <c r="F101" s="1"/>
  <c r="E100"/>
  <c r="F100" s="1"/>
  <c r="E98"/>
  <c r="E97"/>
  <c r="F97" s="1"/>
  <c r="E96"/>
  <c r="F96" s="1"/>
  <c r="E95"/>
  <c r="F95" s="1"/>
  <c r="E94"/>
  <c r="F94" s="1"/>
  <c r="E93"/>
  <c r="F93" s="1"/>
  <c r="E92"/>
  <c r="F92" s="1"/>
  <c r="E91"/>
  <c r="F91" s="1"/>
  <c r="E90"/>
  <c r="F90" s="1"/>
  <c r="E89"/>
  <c r="F89" s="1"/>
  <c r="E88"/>
  <c r="F88" s="1"/>
  <c r="E87"/>
  <c r="F87" s="1"/>
  <c r="E86"/>
  <c r="F86" s="1"/>
  <c r="E85"/>
  <c r="F85" s="1"/>
  <c r="F84"/>
  <c r="E82"/>
  <c r="E81"/>
  <c r="F81" s="1"/>
  <c r="E80"/>
  <c r="F80" s="1"/>
  <c r="E79"/>
  <c r="F79" s="1"/>
  <c r="E78"/>
  <c r="F78" s="1"/>
  <c r="E77"/>
  <c r="F77" s="1"/>
  <c r="E76"/>
  <c r="F76" s="1"/>
  <c r="E75"/>
  <c r="F75" s="1"/>
  <c r="E74"/>
  <c r="F74" s="1"/>
  <c r="E73"/>
  <c r="F73" s="1"/>
  <c r="E72"/>
  <c r="F72" s="1"/>
  <c r="E71"/>
  <c r="F71" s="1"/>
  <c r="E70"/>
  <c r="F70" s="1"/>
  <c r="E69"/>
  <c r="F69" s="1"/>
  <c r="E68"/>
  <c r="F68" s="1"/>
  <c r="E67"/>
  <c r="F67" s="1"/>
  <c r="E66"/>
  <c r="F66" s="1"/>
  <c r="E65"/>
  <c r="F65" s="1"/>
  <c r="E64"/>
  <c r="F64" s="1"/>
  <c r="E63"/>
  <c r="F63" s="1"/>
  <c r="E62"/>
  <c r="F62" s="1"/>
  <c r="I57"/>
  <c r="Q22" i="3"/>
  <c r="P22"/>
  <c r="O22"/>
  <c r="C22"/>
  <c r="I22"/>
  <c r="E58" i="25"/>
  <c r="F58" s="1"/>
  <c r="C58"/>
  <c r="C56"/>
  <c r="E49"/>
  <c r="F49" s="1"/>
  <c r="C49"/>
  <c r="E48"/>
  <c r="F48" s="1"/>
  <c r="C48"/>
  <c r="E47"/>
  <c r="F47" s="1"/>
  <c r="C47"/>
  <c r="E46"/>
  <c r="F46" s="1"/>
  <c r="C46"/>
  <c r="E45"/>
  <c r="F45" s="1"/>
  <c r="C45"/>
  <c r="E44"/>
  <c r="F44" s="1"/>
  <c r="C44"/>
  <c r="E43"/>
  <c r="F43" s="1"/>
  <c r="C43"/>
  <c r="E42"/>
  <c r="F42" s="1"/>
  <c r="C42"/>
  <c r="E41"/>
  <c r="F41" s="1"/>
  <c r="C41"/>
  <c r="E40"/>
  <c r="F40" s="1"/>
  <c r="C40"/>
  <c r="E39"/>
  <c r="F39" s="1"/>
  <c r="C39"/>
  <c r="E38"/>
  <c r="F38" s="1"/>
  <c r="C38"/>
  <c r="E37"/>
  <c r="F37" s="1"/>
  <c r="C37"/>
  <c r="E36"/>
  <c r="F36" s="1"/>
  <c r="C36"/>
  <c r="E35"/>
  <c r="F35" s="1"/>
  <c r="C35"/>
  <c r="E34"/>
  <c r="F34" s="1"/>
  <c r="C34"/>
  <c r="E33"/>
  <c r="F33" s="1"/>
  <c r="C33"/>
  <c r="E32"/>
  <c r="F32" s="1"/>
  <c r="C32"/>
  <c r="E31"/>
  <c r="F31" s="1"/>
  <c r="C31"/>
  <c r="E30"/>
  <c r="F30" s="1"/>
  <c r="C30"/>
  <c r="E29"/>
  <c r="F29" s="1"/>
  <c r="C29"/>
  <c r="E28"/>
  <c r="F28" s="1"/>
  <c r="C28"/>
  <c r="E27"/>
  <c r="F27" s="1"/>
  <c r="C27"/>
  <c r="E26"/>
  <c r="F26" s="1"/>
  <c r="C26"/>
  <c r="E25"/>
  <c r="F25" s="1"/>
  <c r="C25"/>
  <c r="E24"/>
  <c r="F24" s="1"/>
  <c r="C24"/>
  <c r="E23"/>
  <c r="F23" s="1"/>
  <c r="C23"/>
  <c r="E22"/>
  <c r="F22" s="1"/>
  <c r="C22"/>
  <c r="E21"/>
  <c r="F21" s="1"/>
  <c r="C21"/>
  <c r="E20"/>
  <c r="C20"/>
  <c r="E18"/>
  <c r="F18" s="1"/>
  <c r="C18"/>
  <c r="E17"/>
  <c r="F17" s="1"/>
  <c r="C17"/>
  <c r="E16"/>
  <c r="F16" s="1"/>
  <c r="C16"/>
  <c r="E15"/>
  <c r="F15" s="1"/>
  <c r="C15"/>
  <c r="E14"/>
  <c r="F14" s="1"/>
  <c r="C14"/>
  <c r="E13"/>
  <c r="F13" s="1"/>
  <c r="C13"/>
  <c r="E12"/>
  <c r="F12" s="1"/>
  <c r="C12"/>
  <c r="E11"/>
  <c r="F11" s="1"/>
  <c r="C11"/>
  <c r="E10"/>
  <c r="F10" s="1"/>
  <c r="C10"/>
  <c r="E9"/>
  <c r="F9" s="1"/>
  <c r="C9"/>
  <c r="E8"/>
  <c r="F8" s="1"/>
  <c r="C8"/>
  <c r="E7"/>
  <c r="F7" s="1"/>
  <c r="C7"/>
  <c r="E6"/>
  <c r="F6" s="1"/>
  <c r="C6"/>
  <c r="M129"/>
  <c r="M128"/>
  <c r="M127"/>
  <c r="M126"/>
  <c r="M123"/>
  <c r="M122"/>
  <c r="M121"/>
  <c r="M119"/>
  <c r="M118"/>
  <c r="M117"/>
  <c r="M116"/>
  <c r="M102"/>
  <c r="M101"/>
  <c r="M100"/>
  <c r="M98"/>
  <c r="M97"/>
  <c r="M96"/>
  <c r="M95"/>
  <c r="M94"/>
  <c r="M93"/>
  <c r="M92"/>
  <c r="M91"/>
  <c r="M90"/>
  <c r="M89"/>
  <c r="M88"/>
  <c r="M87"/>
  <c r="M86"/>
  <c r="M84"/>
  <c r="M81"/>
  <c r="M80"/>
  <c r="M79"/>
  <c r="M78"/>
  <c r="M77"/>
  <c r="M75"/>
  <c r="M74"/>
  <c r="M73"/>
  <c r="M72"/>
  <c r="M71"/>
  <c r="M70"/>
  <c r="M69"/>
  <c r="M68"/>
  <c r="M67"/>
  <c r="M66"/>
  <c r="M65"/>
  <c r="M64"/>
  <c r="M63"/>
  <c r="M62"/>
  <c r="M58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8"/>
  <c r="M17"/>
  <c r="M16"/>
  <c r="M15"/>
  <c r="M14"/>
  <c r="M13"/>
  <c r="M12"/>
  <c r="M7"/>
  <c r="M6"/>
  <c r="M4"/>
  <c r="K22" i="3"/>
  <c r="J22"/>
  <c r="H22"/>
  <c r="D27" s="1"/>
  <c r="G22"/>
  <c r="F22"/>
  <c r="E22"/>
  <c r="R21"/>
  <c r="S21" s="1"/>
  <c r="R20"/>
  <c r="S20" s="1"/>
  <c r="R19"/>
  <c r="S19" s="1"/>
  <c r="R18"/>
  <c r="S18" s="1"/>
  <c r="R17"/>
  <c r="S17" s="1"/>
  <c r="R16"/>
  <c r="S16" s="1"/>
  <c r="R15"/>
  <c r="S15" s="1"/>
  <c r="R14"/>
  <c r="S14" s="1"/>
  <c r="R13"/>
  <c r="S13" s="1"/>
  <c r="R12"/>
  <c r="S12" s="1"/>
  <c r="R11"/>
  <c r="S11" s="1"/>
  <c r="R10"/>
  <c r="S10" s="1"/>
  <c r="R9"/>
  <c r="S9" s="1"/>
  <c r="R8"/>
  <c r="S8" s="1"/>
  <c r="R7"/>
  <c r="S7" s="1"/>
  <c r="R6"/>
  <c r="S6" s="1"/>
  <c r="R5"/>
  <c r="S5" s="1"/>
  <c r="R4"/>
  <c r="S4" s="1"/>
  <c r="M21"/>
  <c r="M20"/>
  <c r="M19"/>
  <c r="M17"/>
  <c r="M16"/>
  <c r="M15"/>
  <c r="M14"/>
  <c r="M13"/>
  <c r="M12"/>
  <c r="M11"/>
  <c r="M10"/>
  <c r="M9"/>
  <c r="M8"/>
  <c r="M7"/>
  <c r="M6"/>
  <c r="M5"/>
  <c r="L4"/>
  <c r="M4" s="1"/>
  <c r="I9" i="26"/>
  <c r="H20" i="30"/>
  <c r="I20" s="1"/>
  <c r="K20" s="1"/>
  <c r="T23" i="17"/>
  <c r="T22"/>
  <c r="T21"/>
  <c r="D21"/>
  <c r="H23" i="11"/>
  <c r="B22"/>
  <c r="J22" s="1"/>
  <c r="E22" i="26"/>
  <c r="L23" i="15"/>
  <c r="B23"/>
  <c r="D19" i="17"/>
  <c r="L19"/>
  <c r="T5"/>
  <c r="M6" i="18"/>
  <c r="C6"/>
  <c r="B17" i="11"/>
  <c r="T20" i="17"/>
  <c r="T19"/>
  <c r="F22" i="30"/>
  <c r="G22" s="1"/>
  <c r="J22" s="1"/>
  <c r="K25" i="17"/>
  <c r="N14"/>
  <c r="T18"/>
  <c r="P25" i="30"/>
  <c r="O25"/>
  <c r="N25"/>
  <c r="M25"/>
  <c r="E25"/>
  <c r="C25"/>
  <c r="AB24"/>
  <c r="AA24"/>
  <c r="S24"/>
  <c r="T24" s="1"/>
  <c r="V24" s="1"/>
  <c r="Q24"/>
  <c r="R24" s="1"/>
  <c r="U24" s="1"/>
  <c r="H24"/>
  <c r="I24" s="1"/>
  <c r="K24" s="1"/>
  <c r="F24"/>
  <c r="G24" s="1"/>
  <c r="J24" s="1"/>
  <c r="AB23"/>
  <c r="AA23"/>
  <c r="S23"/>
  <c r="T23" s="1"/>
  <c r="V23" s="1"/>
  <c r="Q23"/>
  <c r="R23" s="1"/>
  <c r="U23" s="1"/>
  <c r="H23"/>
  <c r="I23" s="1"/>
  <c r="K23" s="1"/>
  <c r="F23"/>
  <c r="G23" s="1"/>
  <c r="J23" s="1"/>
  <c r="AB22"/>
  <c r="AA22"/>
  <c r="S22"/>
  <c r="T22" s="1"/>
  <c r="V22" s="1"/>
  <c r="Q22"/>
  <c r="R22" s="1"/>
  <c r="U22" s="1"/>
  <c r="H22"/>
  <c r="I22" s="1"/>
  <c r="K22" s="1"/>
  <c r="AB21"/>
  <c r="AA21"/>
  <c r="S21"/>
  <c r="T21" s="1"/>
  <c r="V21" s="1"/>
  <c r="Q21"/>
  <c r="R21" s="1"/>
  <c r="U21" s="1"/>
  <c r="H21"/>
  <c r="I21" s="1"/>
  <c r="K21" s="1"/>
  <c r="F21"/>
  <c r="G21" s="1"/>
  <c r="J21" s="1"/>
  <c r="AB20"/>
  <c r="AA20"/>
  <c r="S20"/>
  <c r="T20" s="1"/>
  <c r="V20" s="1"/>
  <c r="Q20"/>
  <c r="R20" s="1"/>
  <c r="U20" s="1"/>
  <c r="AB19"/>
  <c r="AA19"/>
  <c r="S19"/>
  <c r="T19" s="1"/>
  <c r="V19" s="1"/>
  <c r="Q19"/>
  <c r="R19" s="1"/>
  <c r="U19" s="1"/>
  <c r="H19"/>
  <c r="I19" s="1"/>
  <c r="K19" s="1"/>
  <c r="F19"/>
  <c r="G19" s="1"/>
  <c r="J19" s="1"/>
  <c r="AB18"/>
  <c r="AA18"/>
  <c r="S18"/>
  <c r="T18" s="1"/>
  <c r="V18" s="1"/>
  <c r="Q18"/>
  <c r="R18" s="1"/>
  <c r="U18" s="1"/>
  <c r="H18"/>
  <c r="I18" s="1"/>
  <c r="K18" s="1"/>
  <c r="F18"/>
  <c r="G18" s="1"/>
  <c r="J18" s="1"/>
  <c r="AB17"/>
  <c r="AA17"/>
  <c r="S17"/>
  <c r="T17" s="1"/>
  <c r="V17" s="1"/>
  <c r="Q17"/>
  <c r="R17" s="1"/>
  <c r="U17" s="1"/>
  <c r="H17"/>
  <c r="I17" s="1"/>
  <c r="K17" s="1"/>
  <c r="F17"/>
  <c r="G17" s="1"/>
  <c r="J17" s="1"/>
  <c r="AB16"/>
  <c r="AA16"/>
  <c r="S16"/>
  <c r="T16" s="1"/>
  <c r="V16" s="1"/>
  <c r="Q16"/>
  <c r="R16" s="1"/>
  <c r="U16" s="1"/>
  <c r="X16" s="1"/>
  <c r="AB15"/>
  <c r="AA15"/>
  <c r="S15"/>
  <c r="T15" s="1"/>
  <c r="V15" s="1"/>
  <c r="Q15"/>
  <c r="R15" s="1"/>
  <c r="U15" s="1"/>
  <c r="H15"/>
  <c r="I15" s="1"/>
  <c r="K15" s="1"/>
  <c r="F15"/>
  <c r="G15" s="1"/>
  <c r="J15" s="1"/>
  <c r="AB14"/>
  <c r="AA14"/>
  <c r="S14"/>
  <c r="T14" s="1"/>
  <c r="V14" s="1"/>
  <c r="Q14"/>
  <c r="R14" s="1"/>
  <c r="U14" s="1"/>
  <c r="H14"/>
  <c r="I14" s="1"/>
  <c r="K14" s="1"/>
  <c r="F14"/>
  <c r="G14" s="1"/>
  <c r="J14" s="1"/>
  <c r="AB13"/>
  <c r="AA13"/>
  <c r="S13"/>
  <c r="T13" s="1"/>
  <c r="V13" s="1"/>
  <c r="Q13"/>
  <c r="R13" s="1"/>
  <c r="U13" s="1"/>
  <c r="H13"/>
  <c r="I13" s="1"/>
  <c r="K13" s="1"/>
  <c r="F13"/>
  <c r="G13" s="1"/>
  <c r="J13" s="1"/>
  <c r="AB12"/>
  <c r="AA12"/>
  <c r="S12"/>
  <c r="T12" s="1"/>
  <c r="V12" s="1"/>
  <c r="Q12"/>
  <c r="R12" s="1"/>
  <c r="U12" s="1"/>
  <c r="X12" s="1"/>
  <c r="AB11"/>
  <c r="AA11"/>
  <c r="S11"/>
  <c r="T11" s="1"/>
  <c r="V11" s="1"/>
  <c r="Q11"/>
  <c r="R11" s="1"/>
  <c r="U11" s="1"/>
  <c r="H11"/>
  <c r="I11" s="1"/>
  <c r="K11" s="1"/>
  <c r="F11"/>
  <c r="G11" s="1"/>
  <c r="J11" s="1"/>
  <c r="AB10"/>
  <c r="AA10"/>
  <c r="S10"/>
  <c r="T10" s="1"/>
  <c r="V10" s="1"/>
  <c r="Q10"/>
  <c r="R10" s="1"/>
  <c r="U10" s="1"/>
  <c r="X10" s="1"/>
  <c r="AB9"/>
  <c r="AA9"/>
  <c r="S9"/>
  <c r="T9" s="1"/>
  <c r="V9" s="1"/>
  <c r="Q9"/>
  <c r="R9" s="1"/>
  <c r="U9" s="1"/>
  <c r="H9"/>
  <c r="I9" s="1"/>
  <c r="K9" s="1"/>
  <c r="F9"/>
  <c r="G9" s="1"/>
  <c r="J9" s="1"/>
  <c r="AB8"/>
  <c r="AA8"/>
  <c r="S8"/>
  <c r="T8" s="1"/>
  <c r="V8" s="1"/>
  <c r="Q8"/>
  <c r="R8" s="1"/>
  <c r="U8" s="1"/>
  <c r="H8"/>
  <c r="I8" s="1"/>
  <c r="K8" s="1"/>
  <c r="F8"/>
  <c r="G8" s="1"/>
  <c r="J8" s="1"/>
  <c r="C5" i="20"/>
  <c r="J25" i="17"/>
  <c r="S23" i="15"/>
  <c r="R23"/>
  <c r="M23" s="1"/>
  <c r="H23"/>
  <c r="N6"/>
  <c r="N7"/>
  <c r="N8"/>
  <c r="Q8" s="1"/>
  <c r="N10"/>
  <c r="Q10" s="1"/>
  <c r="N11"/>
  <c r="Q11" s="1"/>
  <c r="N14"/>
  <c r="Q14" s="1"/>
  <c r="N15"/>
  <c r="N16"/>
  <c r="Q16" s="1"/>
  <c r="E11" i="26"/>
  <c r="I17" i="17"/>
  <c r="D17"/>
  <c r="L18" i="5"/>
  <c r="N6"/>
  <c r="S23" i="20"/>
  <c r="D22" i="22"/>
  <c r="E22" s="1"/>
  <c r="T7" i="17"/>
  <c r="T11"/>
  <c r="T13"/>
  <c r="T15"/>
  <c r="T16"/>
  <c r="D16"/>
  <c r="E19" i="26"/>
  <c r="P17"/>
  <c r="N17"/>
  <c r="K17"/>
  <c r="P15"/>
  <c r="N15"/>
  <c r="E15"/>
  <c r="P13"/>
  <c r="N13"/>
  <c r="E13"/>
  <c r="P9"/>
  <c r="N9"/>
  <c r="K9"/>
  <c r="E9"/>
  <c r="P7"/>
  <c r="N7"/>
  <c r="E7"/>
  <c r="E5"/>
  <c r="C25" i="17"/>
  <c r="F12" s="1"/>
  <c r="R25"/>
  <c r="S25"/>
  <c r="I11" i="5"/>
  <c r="Q25" i="17"/>
  <c r="L15"/>
  <c r="K23" i="5"/>
  <c r="D15" i="17"/>
  <c r="M15"/>
  <c r="N15"/>
  <c r="B21" i="11"/>
  <c r="B20"/>
  <c r="B19"/>
  <c r="B18"/>
  <c r="B16"/>
  <c r="B15"/>
  <c r="B14"/>
  <c r="B13"/>
  <c r="B12"/>
  <c r="B11"/>
  <c r="B10"/>
  <c r="B9"/>
  <c r="B8"/>
  <c r="B7"/>
  <c r="B6"/>
  <c r="B5"/>
  <c r="P25" i="17"/>
  <c r="H11" i="5"/>
  <c r="M5" i="18"/>
  <c r="J15" i="15"/>
  <c r="M14" i="17"/>
  <c r="D14"/>
  <c r="D5"/>
  <c r="L5"/>
  <c r="M5"/>
  <c r="N5"/>
  <c r="D6"/>
  <c r="L6"/>
  <c r="M6"/>
  <c r="N6"/>
  <c r="D7"/>
  <c r="L7"/>
  <c r="M7"/>
  <c r="N7"/>
  <c r="D8"/>
  <c r="L8"/>
  <c r="M8"/>
  <c r="N8"/>
  <c r="D9"/>
  <c r="L9"/>
  <c r="M9"/>
  <c r="N9"/>
  <c r="D10"/>
  <c r="L10"/>
  <c r="M10"/>
  <c r="N10"/>
  <c r="N11"/>
  <c r="O11" s="1"/>
  <c r="D9" i="5"/>
  <c r="T23" i="11"/>
  <c r="I18" i="5"/>
  <c r="H18"/>
  <c r="J5" i="15"/>
  <c r="J6"/>
  <c r="J7"/>
  <c r="J8"/>
  <c r="T8"/>
  <c r="J9"/>
  <c r="J10"/>
  <c r="T10"/>
  <c r="J11"/>
  <c r="J14"/>
  <c r="T16"/>
  <c r="I15" i="5"/>
  <c r="P23"/>
  <c r="R23" s="1"/>
  <c r="R21"/>
  <c r="R20"/>
  <c r="R19"/>
  <c r="R17"/>
  <c r="R16"/>
  <c r="R15"/>
  <c r="R14"/>
  <c r="R12"/>
  <c r="R11"/>
  <c r="R10"/>
  <c r="R9"/>
  <c r="R8"/>
  <c r="R7"/>
  <c r="R5"/>
  <c r="O23"/>
  <c r="Q21"/>
  <c r="Q20"/>
  <c r="Q19"/>
  <c r="Q18"/>
  <c r="Q17"/>
  <c r="Q16"/>
  <c r="Q15"/>
  <c r="Q14"/>
  <c r="Q13"/>
  <c r="Q12"/>
  <c r="Q11"/>
  <c r="Q10"/>
  <c r="Q9"/>
  <c r="Q8"/>
  <c r="Q7"/>
  <c r="Q6"/>
  <c r="Q5"/>
  <c r="L5"/>
  <c r="L7"/>
  <c r="L9"/>
  <c r="L15"/>
  <c r="L17"/>
  <c r="L19"/>
  <c r="L21"/>
  <c r="J23"/>
  <c r="J23" i="20" s="1"/>
  <c r="N15" i="5"/>
  <c r="G23"/>
  <c r="I23" s="1"/>
  <c r="I14"/>
  <c r="I12"/>
  <c r="I8"/>
  <c r="H20"/>
  <c r="H15"/>
  <c r="H14"/>
  <c r="H8"/>
  <c r="C23"/>
  <c r="E14"/>
  <c r="D14"/>
  <c r="D8"/>
  <c r="M21"/>
  <c r="M17"/>
  <c r="M19"/>
  <c r="M16"/>
  <c r="M15"/>
  <c r="M14"/>
  <c r="M13"/>
  <c r="M12"/>
  <c r="M11"/>
  <c r="M10"/>
  <c r="M9"/>
  <c r="M8"/>
  <c r="M7"/>
  <c r="M5"/>
  <c r="N21"/>
  <c r="N18"/>
  <c r="N17"/>
  <c r="N19"/>
  <c r="N14"/>
  <c r="N13"/>
  <c r="N12"/>
  <c r="N11"/>
  <c r="N10"/>
  <c r="N9"/>
  <c r="N8"/>
  <c r="N7"/>
  <c r="N5"/>
  <c r="I5"/>
  <c r="H5"/>
  <c r="H12"/>
  <c r="F23"/>
  <c r="F23" i="20" s="1"/>
  <c r="M20" i="5"/>
  <c r="N16"/>
  <c r="N20"/>
  <c r="M18"/>
  <c r="M6"/>
  <c r="L20"/>
  <c r="L16"/>
  <c r="L14"/>
  <c r="L10"/>
  <c r="L8"/>
  <c r="L6"/>
  <c r="D7" i="11"/>
  <c r="D6"/>
  <c r="L14" i="17"/>
  <c r="H13" i="26"/>
  <c r="I17"/>
  <c r="B23" i="5"/>
  <c r="G5" i="20"/>
  <c r="I5" i="26"/>
  <c r="G6" i="18"/>
  <c r="D21" i="11"/>
  <c r="L21" s="1"/>
  <c r="F8" i="15"/>
  <c r="F9"/>
  <c r="P9"/>
  <c r="C57" i="25"/>
  <c r="I15" i="26"/>
  <c r="D15" i="11"/>
  <c r="L15" s="1"/>
  <c r="F15" i="15"/>
  <c r="P7"/>
  <c r="D18" i="11"/>
  <c r="L18" s="1"/>
  <c r="G62" i="25"/>
  <c r="G66"/>
  <c r="G73"/>
  <c r="G77"/>
  <c r="G94"/>
  <c r="G96"/>
  <c r="G101"/>
  <c r="G116"/>
  <c r="G118"/>
  <c r="G120"/>
  <c r="G122"/>
  <c r="G126"/>
  <c r="G128"/>
  <c r="G13"/>
  <c r="G22"/>
  <c r="G37"/>
  <c r="R22" i="11"/>
  <c r="K19" i="26"/>
  <c r="AB25" i="30"/>
  <c r="Y14" l="1"/>
  <c r="Y11"/>
  <c r="X9"/>
  <c r="Q7" i="11"/>
  <c r="R7" s="1"/>
  <c r="L7"/>
  <c r="Q6"/>
  <c r="L6"/>
  <c r="D5"/>
  <c r="E5" s="1"/>
  <c r="O7" i="15"/>
  <c r="Q15"/>
  <c r="O15"/>
  <c r="Q6"/>
  <c r="O6"/>
  <c r="Q9"/>
  <c r="O9"/>
  <c r="AC20" i="30"/>
  <c r="G43" i="25"/>
  <c r="G29"/>
  <c r="G17"/>
  <c r="G70"/>
  <c r="G64"/>
  <c r="F14" i="15"/>
  <c r="D11" i="11"/>
  <c r="D13"/>
  <c r="D17"/>
  <c r="D9"/>
  <c r="F4" i="25"/>
  <c r="S4"/>
  <c r="F20"/>
  <c r="V4"/>
  <c r="W4" s="1"/>
  <c r="AC22" i="30"/>
  <c r="E18" i="11"/>
  <c r="Q18"/>
  <c r="Y21"/>
  <c r="Q21"/>
  <c r="E15"/>
  <c r="Q15"/>
  <c r="E13"/>
  <c r="Q17"/>
  <c r="Q9"/>
  <c r="Q11"/>
  <c r="Y6"/>
  <c r="O10" i="15"/>
  <c r="C139" i="25"/>
  <c r="P11" i="15"/>
  <c r="E11" i="17"/>
  <c r="E12"/>
  <c r="P14" i="15"/>
  <c r="E6"/>
  <c r="F22" i="17"/>
  <c r="P15" i="15"/>
  <c r="E9"/>
  <c r="E15"/>
  <c r="O16"/>
  <c r="P8"/>
  <c r="E14"/>
  <c r="G58" i="25"/>
  <c r="F10" i="17"/>
  <c r="Y21" i="30"/>
  <c r="G87" i="25"/>
  <c r="G79"/>
  <c r="G75"/>
  <c r="Y20" i="30"/>
  <c r="P6" i="15"/>
  <c r="F7"/>
  <c r="AA25" i="30"/>
  <c r="AC25" s="1"/>
  <c r="X23"/>
  <c r="X13"/>
  <c r="E9" i="17"/>
  <c r="E15"/>
  <c r="E18"/>
  <c r="N23" i="5"/>
  <c r="E23"/>
  <c r="F15" i="17"/>
  <c r="G45" i="25"/>
  <c r="G39"/>
  <c r="G31"/>
  <c r="F5" i="18"/>
  <c r="F6" i="15"/>
  <c r="D16" i="11"/>
  <c r="L16" s="1"/>
  <c r="F10" i="15"/>
  <c r="G35" i="25"/>
  <c r="L22" i="3"/>
  <c r="M22" s="1"/>
  <c r="X20" i="30"/>
  <c r="G48" i="25"/>
  <c r="G27"/>
  <c r="G92"/>
  <c r="N25" i="17"/>
  <c r="P16" i="15"/>
  <c r="G41" i="25"/>
  <c r="G25"/>
  <c r="G68"/>
  <c r="E10" i="15"/>
  <c r="L139" i="25"/>
  <c r="E20" i="17"/>
  <c r="E23"/>
  <c r="E7"/>
  <c r="J6" i="11"/>
  <c r="N6" s="1"/>
  <c r="J8"/>
  <c r="J10"/>
  <c r="J12"/>
  <c r="J14"/>
  <c r="J16"/>
  <c r="J19"/>
  <c r="J21"/>
  <c r="J5"/>
  <c r="J7"/>
  <c r="J9"/>
  <c r="J11"/>
  <c r="J13"/>
  <c r="J15"/>
  <c r="J18"/>
  <c r="J20"/>
  <c r="J17"/>
  <c r="F22" i="22"/>
  <c r="R21" i="11"/>
  <c r="M18" i="3"/>
  <c r="D19" i="11"/>
  <c r="O8" i="17"/>
  <c r="F7"/>
  <c r="F8"/>
  <c r="F19"/>
  <c r="E21"/>
  <c r="O7"/>
  <c r="E8"/>
  <c r="H9" i="26"/>
  <c r="H5"/>
  <c r="Q23" i="5"/>
  <c r="G5" i="15"/>
  <c r="D23"/>
  <c r="I5" i="17"/>
  <c r="G90" i="25"/>
  <c r="T25" i="17"/>
  <c r="AC10" i="30"/>
  <c r="AC18"/>
  <c r="L22"/>
  <c r="I14" i="17"/>
  <c r="I16"/>
  <c r="I21"/>
  <c r="O14"/>
  <c r="G135" i="25"/>
  <c r="G95"/>
  <c r="G93"/>
  <c r="G91"/>
  <c r="G89"/>
  <c r="G86"/>
  <c r="G84"/>
  <c r="G71"/>
  <c r="G69"/>
  <c r="G67"/>
  <c r="G65"/>
  <c r="G63"/>
  <c r="F6" i="18"/>
  <c r="O23" i="20"/>
  <c r="D5"/>
  <c r="G88" i="25"/>
  <c r="F18" i="17"/>
  <c r="F17"/>
  <c r="F11"/>
  <c r="F5"/>
  <c r="I19" i="26"/>
  <c r="F20" i="17"/>
  <c r="F18" i="11"/>
  <c r="N23" i="15"/>
  <c r="O23" s="1"/>
  <c r="F6" i="17"/>
  <c r="F14"/>
  <c r="F21"/>
  <c r="F9"/>
  <c r="E6" i="11"/>
  <c r="F16" i="17"/>
  <c r="F23"/>
  <c r="E7" i="15"/>
  <c r="G4" i="25"/>
  <c r="G47"/>
  <c r="G46"/>
  <c r="G44"/>
  <c r="G42"/>
  <c r="G40"/>
  <c r="G38"/>
  <c r="G36"/>
  <c r="G34"/>
  <c r="G32"/>
  <c r="G30"/>
  <c r="G28"/>
  <c r="G26"/>
  <c r="G24"/>
  <c r="G20"/>
  <c r="G15"/>
  <c r="G129"/>
  <c r="G127"/>
  <c r="G123"/>
  <c r="G121"/>
  <c r="G119"/>
  <c r="G117"/>
  <c r="G102"/>
  <c r="G100"/>
  <c r="G97"/>
  <c r="G80"/>
  <c r="G78"/>
  <c r="G74"/>
  <c r="F11" i="15"/>
  <c r="D20" i="11"/>
  <c r="H5" i="18"/>
  <c r="O8" i="15"/>
  <c r="F5"/>
  <c r="D14" i="11"/>
  <c r="L14" s="1"/>
  <c r="K13" i="26"/>
  <c r="E11" i="15"/>
  <c r="E5"/>
  <c r="H5" i="20"/>
  <c r="M139" i="25"/>
  <c r="D12" i="11"/>
  <c r="L12" s="1"/>
  <c r="D8"/>
  <c r="L8" s="1"/>
  <c r="D10"/>
  <c r="L10" s="1"/>
  <c r="O11" i="15"/>
  <c r="C23"/>
  <c r="H6" i="18"/>
  <c r="W14" i="30"/>
  <c r="AC19"/>
  <c r="AC21"/>
  <c r="AC23"/>
  <c r="L23" i="5"/>
  <c r="F21" i="11"/>
  <c r="F5"/>
  <c r="G132" i="25"/>
  <c r="F132"/>
  <c r="W8" i="30"/>
  <c r="AC12"/>
  <c r="AC13"/>
  <c r="W23"/>
  <c r="F59" i="25"/>
  <c r="L25" i="17"/>
  <c r="O15"/>
  <c r="O10"/>
  <c r="O6"/>
  <c r="O5"/>
  <c r="L18" i="30"/>
  <c r="K23" i="20"/>
  <c r="M23" s="1"/>
  <c r="I5"/>
  <c r="E139" i="25"/>
  <c r="H87" s="1"/>
  <c r="G72"/>
  <c r="G81"/>
  <c r="P5" i="15"/>
  <c r="P10"/>
  <c r="U23"/>
  <c r="J60" i="25"/>
  <c r="G131"/>
  <c r="G23"/>
  <c r="G21"/>
  <c r="G18"/>
  <c r="G16"/>
  <c r="G14"/>
  <c r="G12"/>
  <c r="G6"/>
  <c r="G7"/>
  <c r="AC15" i="30"/>
  <c r="F25"/>
  <c r="G25" s="1"/>
  <c r="J25" s="1"/>
  <c r="M6" i="11"/>
  <c r="B23"/>
  <c r="M23" i="5"/>
  <c r="T23" i="15"/>
  <c r="L5" i="11"/>
  <c r="M5" s="1"/>
  <c r="E16" i="17"/>
  <c r="E6"/>
  <c r="E19"/>
  <c r="E10"/>
  <c r="M25"/>
  <c r="D25"/>
  <c r="D23" i="5"/>
  <c r="G23" i="20"/>
  <c r="I23" s="1"/>
  <c r="H23" i="5"/>
  <c r="O14" i="15"/>
  <c r="E17" i="17"/>
  <c r="E5"/>
  <c r="E14"/>
  <c r="E22"/>
  <c r="S25" i="30"/>
  <c r="T25" s="1"/>
  <c r="V25" s="1"/>
  <c r="Q25"/>
  <c r="R25" s="1"/>
  <c r="U25" s="1"/>
  <c r="X8"/>
  <c r="W13"/>
  <c r="AC17"/>
  <c r="W22"/>
  <c r="Y23"/>
  <c r="G136" i="25"/>
  <c r="I10" i="17"/>
  <c r="K15" i="26"/>
  <c r="L59" i="25"/>
  <c r="AC9" i="30"/>
  <c r="Y13"/>
  <c r="L24"/>
  <c r="X22"/>
  <c r="B23" i="20"/>
  <c r="P23"/>
  <c r="R23" s="1"/>
  <c r="R22" i="3"/>
  <c r="S22" s="1"/>
  <c r="H25" i="30"/>
  <c r="I25" s="1"/>
  <c r="K25" s="1"/>
  <c r="Y19"/>
  <c r="L19"/>
  <c r="Y18"/>
  <c r="L14"/>
  <c r="L11"/>
  <c r="Y9"/>
  <c r="Z9" s="1"/>
  <c r="J23" i="15"/>
  <c r="E8"/>
  <c r="K7" i="26"/>
  <c r="H7"/>
  <c r="X18" i="30"/>
  <c r="L17"/>
  <c r="L9"/>
  <c r="W10"/>
  <c r="Y10"/>
  <c r="Z10" s="1"/>
  <c r="W17"/>
  <c r="Y17"/>
  <c r="C59" i="25"/>
  <c r="G59" s="1"/>
  <c r="I60"/>
  <c r="M59"/>
  <c r="R15" i="11"/>
  <c r="O9" i="17"/>
  <c r="AC8" i="30"/>
  <c r="AC11"/>
  <c r="AC14"/>
  <c r="AC16"/>
  <c r="AC24"/>
  <c r="D25" i="3"/>
  <c r="G130" i="25"/>
  <c r="Y16" i="30"/>
  <c r="Z16" s="1"/>
  <c r="W16"/>
  <c r="W11"/>
  <c r="W15"/>
  <c r="W20"/>
  <c r="W21"/>
  <c r="W24"/>
  <c r="Y8"/>
  <c r="L8"/>
  <c r="Y12"/>
  <c r="Z12" s="1"/>
  <c r="W12"/>
  <c r="Y15"/>
  <c r="L15"/>
  <c r="W9"/>
  <c r="X11"/>
  <c r="Z11" s="1"/>
  <c r="X14"/>
  <c r="Z14" s="1"/>
  <c r="X15"/>
  <c r="X17"/>
  <c r="W18"/>
  <c r="X19"/>
  <c r="W19"/>
  <c r="X21"/>
  <c r="Z21" s="1"/>
  <c r="L21"/>
  <c r="Y22"/>
  <c r="L23"/>
  <c r="X24"/>
  <c r="Y24"/>
  <c r="C23" i="20"/>
  <c r="F6" i="11"/>
  <c r="N21"/>
  <c r="M21"/>
  <c r="F13"/>
  <c r="E7"/>
  <c r="E21"/>
  <c r="F7"/>
  <c r="Y7"/>
  <c r="F15"/>
  <c r="Q20" l="1"/>
  <c r="L20"/>
  <c r="E17"/>
  <c r="L17"/>
  <c r="Y17" s="1"/>
  <c r="F17"/>
  <c r="Q13"/>
  <c r="R13" s="1"/>
  <c r="L13"/>
  <c r="E11"/>
  <c r="L11"/>
  <c r="E9"/>
  <c r="L9"/>
  <c r="Y9" s="1"/>
  <c r="Z9" s="1"/>
  <c r="Q5"/>
  <c r="R5" s="1"/>
  <c r="Q19"/>
  <c r="R19" s="1"/>
  <c r="L19"/>
  <c r="F9"/>
  <c r="F11"/>
  <c r="N18"/>
  <c r="Z20" i="30"/>
  <c r="F10" i="11"/>
  <c r="Q10"/>
  <c r="F14"/>
  <c r="Q14"/>
  <c r="Y15"/>
  <c r="Z15" s="1"/>
  <c r="M13"/>
  <c r="Y13"/>
  <c r="F8"/>
  <c r="Q8"/>
  <c r="Q16"/>
  <c r="M18"/>
  <c r="Y18"/>
  <c r="N11"/>
  <c r="Y11"/>
  <c r="F12"/>
  <c r="Q12"/>
  <c r="I25" i="17"/>
  <c r="N16" i="11"/>
  <c r="O25" i="17"/>
  <c r="N13" i="11"/>
  <c r="J23"/>
  <c r="Z23" i="30"/>
  <c r="Z13"/>
  <c r="M9" i="11"/>
  <c r="H102" i="25"/>
  <c r="H71"/>
  <c r="E16" i="11"/>
  <c r="F16"/>
  <c r="Q23" i="15"/>
  <c r="H101" i="25"/>
  <c r="Z18" i="30"/>
  <c r="H100" i="25"/>
  <c r="E19" i="11"/>
  <c r="F19"/>
  <c r="Y5"/>
  <c r="Z5" s="1"/>
  <c r="M15"/>
  <c r="N15"/>
  <c r="P23" i="15"/>
  <c r="E23"/>
  <c r="H72" i="25"/>
  <c r="H65"/>
  <c r="H92"/>
  <c r="H95"/>
  <c r="H126"/>
  <c r="H119"/>
  <c r="H79"/>
  <c r="R18" i="11"/>
  <c r="R9"/>
  <c r="R11"/>
  <c r="R16"/>
  <c r="R6"/>
  <c r="Z8" i="30"/>
  <c r="D23" i="11"/>
  <c r="E23" s="1"/>
  <c r="H80" i="25"/>
  <c r="L25" i="30"/>
  <c r="H97" i="25"/>
  <c r="H90"/>
  <c r="H91"/>
  <c r="G139"/>
  <c r="H84"/>
  <c r="H120"/>
  <c r="H82"/>
  <c r="H89"/>
  <c r="H77"/>
  <c r="H86"/>
  <c r="H121"/>
  <c r="H23" i="20"/>
  <c r="Z19" i="30"/>
  <c r="X25"/>
  <c r="N23" i="20"/>
  <c r="D23"/>
  <c r="E10" i="11"/>
  <c r="Y10"/>
  <c r="Y12"/>
  <c r="E12"/>
  <c r="E20"/>
  <c r="F20"/>
  <c r="R20"/>
  <c r="Y20"/>
  <c r="Y8"/>
  <c r="E8"/>
  <c r="E14"/>
  <c r="Y14"/>
  <c r="Z17" i="30"/>
  <c r="Y25"/>
  <c r="H117" i="25"/>
  <c r="L23" i="20"/>
  <c r="N5" i="11"/>
  <c r="Q23" i="20"/>
  <c r="H127" i="25"/>
  <c r="H66"/>
  <c r="H129"/>
  <c r="H68"/>
  <c r="H116"/>
  <c r="H64"/>
  <c r="H63"/>
  <c r="H67"/>
  <c r="H123"/>
  <c r="H81"/>
  <c r="H94"/>
  <c r="H74"/>
  <c r="H78"/>
  <c r="H118"/>
  <c r="H88"/>
  <c r="H96"/>
  <c r="H76"/>
  <c r="H75"/>
  <c r="H122"/>
  <c r="H93"/>
  <c r="H70"/>
  <c r="H85"/>
  <c r="H128"/>
  <c r="H73"/>
  <c r="F139"/>
  <c r="H69"/>
  <c r="H62"/>
  <c r="H139"/>
  <c r="G23" i="15"/>
  <c r="Z22" i="30"/>
  <c r="M11" i="11"/>
  <c r="M19"/>
  <c r="F23" i="15"/>
  <c r="W25" i="30"/>
  <c r="E23" i="20"/>
  <c r="Z15" i="30"/>
  <c r="C60" i="25"/>
  <c r="Z24" i="30"/>
  <c r="Z13" i="11"/>
  <c r="Z18"/>
  <c r="M17"/>
  <c r="N17"/>
  <c r="Z21"/>
  <c r="N7"/>
  <c r="M7"/>
  <c r="L23"/>
  <c r="R17"/>
  <c r="Z6"/>
  <c r="Z25" i="30" l="1"/>
  <c r="N9" i="11"/>
  <c r="Y16"/>
  <c r="Z16" s="1"/>
  <c r="M16"/>
  <c r="N19"/>
  <c r="Y19"/>
  <c r="Z19" s="1"/>
  <c r="F23"/>
  <c r="Q23"/>
  <c r="R23" s="1"/>
  <c r="Z11"/>
  <c r="R14"/>
  <c r="R8"/>
  <c r="R12"/>
  <c r="R10"/>
  <c r="M14"/>
  <c r="N14"/>
  <c r="N8"/>
  <c r="M8"/>
  <c r="M20"/>
  <c r="N20"/>
  <c r="M12"/>
  <c r="N12"/>
  <c r="N10"/>
  <c r="M10"/>
  <c r="N23"/>
  <c r="M23"/>
  <c r="L24"/>
  <c r="Z17"/>
  <c r="Z7"/>
  <c r="Z10" l="1"/>
  <c r="Z12"/>
  <c r="Z20"/>
  <c r="Z8"/>
  <c r="Z14"/>
  <c r="Y23"/>
  <c r="Z23" s="1"/>
  <c r="U5" l="1"/>
  <c r="U6" l="1"/>
  <c r="U7"/>
  <c r="U8"/>
  <c r="U9"/>
  <c r="U10"/>
  <c r="U11"/>
  <c r="U13"/>
  <c r="U14"/>
  <c r="U15"/>
  <c r="U16"/>
  <c r="U17"/>
  <c r="U18"/>
  <c r="U20"/>
  <c r="U21"/>
  <c r="U19"/>
  <c r="U23" l="1"/>
  <c r="M57" i="25" l="1"/>
  <c r="L57"/>
  <c r="E57"/>
  <c r="F57" s="1"/>
  <c r="K60"/>
  <c r="L60" s="1"/>
  <c r="E60" l="1"/>
  <c r="H57" s="1"/>
  <c r="M60"/>
  <c r="G57"/>
  <c r="H4" l="1"/>
  <c r="H6"/>
  <c r="H20"/>
  <c r="H7"/>
  <c r="H34"/>
  <c r="H15"/>
  <c r="H9"/>
  <c r="H56"/>
  <c r="H14"/>
  <c r="H45"/>
  <c r="H25"/>
  <c r="H49"/>
  <c r="H33"/>
  <c r="H38"/>
  <c r="H59"/>
  <c r="H24"/>
  <c r="H21"/>
  <c r="H8"/>
  <c r="H35"/>
  <c r="H30"/>
  <c r="H41"/>
  <c r="H17"/>
  <c r="H37"/>
  <c r="H40"/>
  <c r="F60"/>
  <c r="H46"/>
  <c r="H29"/>
  <c r="H39"/>
  <c r="H13"/>
  <c r="H23"/>
  <c r="H18"/>
  <c r="H26"/>
  <c r="H28"/>
  <c r="H32"/>
  <c r="H58"/>
  <c r="H48"/>
  <c r="H27"/>
  <c r="H22"/>
  <c r="H12"/>
  <c r="H31"/>
  <c r="H47"/>
  <c r="H36"/>
  <c r="H43"/>
  <c r="H10"/>
  <c r="H42"/>
  <c r="H44"/>
  <c r="H11"/>
  <c r="H16"/>
  <c r="G60"/>
  <c r="O22" i="11"/>
  <c r="S22" s="1"/>
  <c r="O8"/>
  <c r="S8" s="1"/>
  <c r="O9"/>
  <c r="S9" s="1"/>
  <c r="O10"/>
  <c r="S10" s="1"/>
  <c r="O11"/>
  <c r="S11" s="1"/>
  <c r="O12"/>
  <c r="S12" s="1"/>
  <c r="O13"/>
  <c r="S13" s="1"/>
  <c r="O14"/>
  <c r="S14" s="1"/>
  <c r="O15"/>
  <c r="S15" s="1"/>
  <c r="O16"/>
  <c r="S16" s="1"/>
  <c r="O17"/>
  <c r="S17" s="1"/>
  <c r="O18"/>
  <c r="S18" s="1"/>
  <c r="O19"/>
  <c r="S19" s="1"/>
  <c r="O20"/>
  <c r="S20" s="1"/>
  <c r="O21"/>
  <c r="S21" s="1"/>
  <c r="O6"/>
  <c r="S6" s="1"/>
  <c r="O7"/>
  <c r="S7" s="1"/>
  <c r="W7"/>
  <c r="AA7"/>
  <c r="O5"/>
  <c r="S5" s="1"/>
  <c r="W5"/>
  <c r="AA5" s="1"/>
  <c r="O23" l="1"/>
  <c r="S23" s="1"/>
  <c r="W6"/>
  <c r="W8"/>
  <c r="AA8" s="1"/>
  <c r="W9"/>
  <c r="AA9" s="1"/>
  <c r="W10"/>
  <c r="AA10" s="1"/>
  <c r="W11"/>
  <c r="AA11" s="1"/>
  <c r="W12"/>
  <c r="AA12" s="1"/>
  <c r="W13"/>
  <c r="AA13" s="1"/>
  <c r="W14"/>
  <c r="AA14" s="1"/>
  <c r="W15"/>
  <c r="AA15" s="1"/>
  <c r="W16"/>
  <c r="AA16" s="1"/>
  <c r="W17"/>
  <c r="AA17" s="1"/>
  <c r="W18"/>
  <c r="AA18" s="1"/>
  <c r="W19"/>
  <c r="AA19" s="1"/>
  <c r="W20"/>
  <c r="AA20" s="1"/>
  <c r="W21"/>
  <c r="AA21" s="1"/>
  <c r="W22"/>
  <c r="AA6" l="1"/>
  <c r="W23"/>
  <c r="Y24" l="1"/>
  <c r="AA23"/>
</calcChain>
</file>

<file path=xl/sharedStrings.xml><?xml version="1.0" encoding="utf-8"?>
<sst xmlns="http://schemas.openxmlformats.org/spreadsheetml/2006/main" count="744" uniqueCount="441">
  <si>
    <t>Прогноз</t>
  </si>
  <si>
    <t xml:space="preserve">   Факт</t>
  </si>
  <si>
    <t>%</t>
  </si>
  <si>
    <t>Факт</t>
  </si>
  <si>
    <t>с нач.года</t>
  </si>
  <si>
    <t xml:space="preserve">вып-я </t>
  </si>
  <si>
    <t xml:space="preserve">% вып-я </t>
  </si>
  <si>
    <t>тонн</t>
  </si>
  <si>
    <t>т.руб</t>
  </si>
  <si>
    <t xml:space="preserve"> дал.</t>
  </si>
  <si>
    <t xml:space="preserve">Собствен.доходы </t>
  </si>
  <si>
    <t xml:space="preserve">Факт </t>
  </si>
  <si>
    <t>% вып.</t>
  </si>
  <si>
    <t>Факт c н.г.</t>
  </si>
  <si>
    <t>факт</t>
  </si>
  <si>
    <t>предприятия</t>
  </si>
  <si>
    <t>с н.г.</t>
  </si>
  <si>
    <t>всего</t>
  </si>
  <si>
    <t>РУПС</t>
  </si>
  <si>
    <t>Прочие</t>
  </si>
  <si>
    <t>Итого</t>
  </si>
  <si>
    <t>Част.предпр.</t>
  </si>
  <si>
    <t>ВСЕГО</t>
  </si>
  <si>
    <t>Наименование</t>
  </si>
  <si>
    <t>прогноз</t>
  </si>
  <si>
    <t>с/ администр.</t>
  </si>
  <si>
    <t>"Нива"</t>
  </si>
  <si>
    <t>СПК</t>
  </si>
  <si>
    <t>.+,-</t>
  </si>
  <si>
    <t>Богдановский</t>
  </si>
  <si>
    <t>Восходский</t>
  </si>
  <si>
    <t>Инг.Пятинский</t>
  </si>
  <si>
    <t>Конопатский</t>
  </si>
  <si>
    <t>Лемдяйский</t>
  </si>
  <si>
    <t>Леткинский</t>
  </si>
  <si>
    <t>Мельцанский</t>
  </si>
  <si>
    <t>Новоакшинский</t>
  </si>
  <si>
    <t>Новотроицкий</t>
  </si>
  <si>
    <t>Н.Федоровский.</t>
  </si>
  <si>
    <t>Рязановский</t>
  </si>
  <si>
    <t>Ст.Шайговский</t>
  </si>
  <si>
    <t>Шигонский</t>
  </si>
  <si>
    <t>Шуварский</t>
  </si>
  <si>
    <t xml:space="preserve">     молоко</t>
  </si>
  <si>
    <t xml:space="preserve">     мясо</t>
  </si>
  <si>
    <t>сельхоз-</t>
  </si>
  <si>
    <t>с нач.г.</t>
  </si>
  <si>
    <t xml:space="preserve">с н.г. </t>
  </si>
  <si>
    <t>В С Е Г О</t>
  </si>
  <si>
    <t>Розничный товарооборот ,т.руб.</t>
  </si>
  <si>
    <t>%вып.</t>
  </si>
  <si>
    <t>Т/об.на</t>
  </si>
  <si>
    <t>Т/оборот</t>
  </si>
  <si>
    <t>Реализ.</t>
  </si>
  <si>
    <t>1жит.,руб.</t>
  </si>
  <si>
    <t>водки</t>
  </si>
  <si>
    <t>Н.Александров.</t>
  </si>
  <si>
    <t>Ст.Теризморгск.</t>
  </si>
  <si>
    <t>Ст.Федоровский</t>
  </si>
  <si>
    <t xml:space="preserve">В С Е Г О </t>
  </si>
  <si>
    <r>
      <t xml:space="preserve">                                       </t>
    </r>
    <r>
      <rPr>
        <b/>
        <i/>
        <sz val="16"/>
        <rFont val="Arial Cyr"/>
        <family val="2"/>
        <charset val="204"/>
      </rPr>
      <t xml:space="preserve">                                                                                     </t>
    </r>
    <r>
      <rPr>
        <sz val="16"/>
        <rFont val="Arial Cyr"/>
        <family val="2"/>
        <charset val="204"/>
      </rPr>
      <t xml:space="preserve">   </t>
    </r>
    <r>
      <rPr>
        <sz val="12"/>
        <rFont val="Arial Cyr"/>
      </rPr>
      <t xml:space="preserve">                                                                           </t>
    </r>
  </si>
  <si>
    <t xml:space="preserve">в т. ч. к о р о в              </t>
  </si>
  <si>
    <t xml:space="preserve">Итого по СПК    </t>
  </si>
  <si>
    <t>сельского</t>
  </si>
  <si>
    <t>погол.</t>
  </si>
  <si>
    <t>услов.</t>
  </si>
  <si>
    <t>голов</t>
  </si>
  <si>
    <t>гол.</t>
  </si>
  <si>
    <t>Фармация</t>
  </si>
  <si>
    <t>ИТОГО</t>
  </si>
  <si>
    <t xml:space="preserve"> Реализация водки пр-ва РМ ,дал.</t>
  </si>
  <si>
    <t>Реализация водки пр-ва РМ</t>
  </si>
  <si>
    <t xml:space="preserve">Факт                                                                                                                                                            </t>
  </si>
  <si>
    <t>т.руб.</t>
  </si>
  <si>
    <t>коп.предид.мес.</t>
  </si>
  <si>
    <t>ООО"Квартет"(Подверниха)</t>
  </si>
  <si>
    <t>ООО АФ"Новотроицкая"</t>
  </si>
  <si>
    <t>Подсобное хоз."Мельц"</t>
  </si>
  <si>
    <t>Товарооборот: розница-общепит</t>
  </si>
  <si>
    <t>с начала года</t>
  </si>
  <si>
    <t xml:space="preserve"> с начала года- копируем с прошлого месяца</t>
  </si>
  <si>
    <t>поселения</t>
  </si>
  <si>
    <t>ООО</t>
  </si>
  <si>
    <t>молоко</t>
  </si>
  <si>
    <t>мясо</t>
  </si>
  <si>
    <t>Водка</t>
  </si>
  <si>
    <t>Богдановское</t>
  </si>
  <si>
    <t>Восходское</t>
  </si>
  <si>
    <t>Инг.Пятинское</t>
  </si>
  <si>
    <t>Конопатское</t>
  </si>
  <si>
    <t>Лемдяйское</t>
  </si>
  <si>
    <t>Леткинское</t>
  </si>
  <si>
    <t>Мельцанское</t>
  </si>
  <si>
    <t>Новоакшинское</t>
  </si>
  <si>
    <t>Н.Александровское</t>
  </si>
  <si>
    <t>Новотроицкое</t>
  </si>
  <si>
    <t>Н.Федоровское</t>
  </si>
  <si>
    <t>Рязановское</t>
  </si>
  <si>
    <t>Ст.Теризморгское</t>
  </si>
  <si>
    <t>Ст.Федоровское</t>
  </si>
  <si>
    <t>Ст.Шайговское</t>
  </si>
  <si>
    <t>Шигонское</t>
  </si>
  <si>
    <t>Шуварское</t>
  </si>
  <si>
    <t>в том числе магазины индивидуальных предпринимателей</t>
  </si>
  <si>
    <t>Товарооборот -розница</t>
  </si>
  <si>
    <t>розница</t>
  </si>
  <si>
    <t>общепит</t>
  </si>
  <si>
    <t>Прогноз с начала года</t>
  </si>
  <si>
    <t>Факт с начала года</t>
  </si>
  <si>
    <t>Товарность, в %</t>
  </si>
  <si>
    <t>Поголовье коров</t>
  </si>
  <si>
    <t>Темп</t>
  </si>
  <si>
    <t>,+,-</t>
  </si>
  <si>
    <t>роста</t>
  </si>
  <si>
    <t>"Богдановский"</t>
  </si>
  <si>
    <t>ООО"Конопатское"</t>
  </si>
  <si>
    <t>ООО "Квартет"</t>
  </si>
  <si>
    <t>АФ "Новотроицкая"</t>
  </si>
  <si>
    <t>Объем отгруженных товаров собственного производства, выполненных работ и услуг собственными силами по предприятиям,</t>
  </si>
  <si>
    <t>функционирующим на территории Старошайговского муниципального района</t>
  </si>
  <si>
    <t>ВСЕГО ПО РАЙОНУ</t>
  </si>
  <si>
    <t>К/х Пантюшина С.А.</t>
  </si>
  <si>
    <t>Объем розничного товарооборота</t>
  </si>
  <si>
    <t>Объем отгруженной продукции</t>
  </si>
  <si>
    <t>Темп роста заработной платы</t>
  </si>
  <si>
    <t xml:space="preserve">     Закуп МЯСА от СПК ,тонн</t>
  </si>
  <si>
    <t>Закуп МОЛОКА от СПК ,тонн</t>
  </si>
  <si>
    <t>Ввод жилья</t>
  </si>
  <si>
    <t>кв.м.</t>
  </si>
  <si>
    <t>Ввод жилья, кв.м.</t>
  </si>
  <si>
    <t>Надой на 1 корову, кг</t>
  </si>
  <si>
    <t>Всего</t>
  </si>
  <si>
    <t>Сельхозпредприятия</t>
  </si>
  <si>
    <t>ООО"Агрохимремонт" Продукты</t>
  </si>
  <si>
    <t>молоч.</t>
  </si>
  <si>
    <t>мясн.</t>
  </si>
  <si>
    <t>Удельный вес, %</t>
  </si>
  <si>
    <t>ИП Ромашов А.Н. "Пятачок"</t>
  </si>
  <si>
    <t>ИП Ромашов А.Н. "Хозтовары"</t>
  </si>
  <si>
    <t>Наименование сельского поселения</t>
  </si>
  <si>
    <t>Бар ТД"Нива"</t>
  </si>
  <si>
    <t>Кафе "Нива"</t>
  </si>
  <si>
    <t>ЗАО"ТАНДЕР"м-н "Магнит"</t>
  </si>
  <si>
    <t>ООО "Вымпел" с.Ст.Шайгово</t>
  </si>
  <si>
    <t>ИП</t>
  </si>
  <si>
    <t>прочие</t>
  </si>
  <si>
    <t>Розничный товарооборот</t>
  </si>
  <si>
    <t>Производство молока,тонн</t>
  </si>
  <si>
    <t xml:space="preserve"> Реализация водки пр-ва РМ , дал.</t>
  </si>
  <si>
    <t>Т/об.на 1 жителя, руб.</t>
  </si>
  <si>
    <t>%вып.прогноза</t>
  </si>
  <si>
    <t>Розничный товарооборот , т.руб.</t>
  </si>
  <si>
    <t>Ед. изм.</t>
  </si>
  <si>
    <t xml:space="preserve">Наименование  предприятия </t>
  </si>
  <si>
    <t>ООО "Ирсетское"</t>
  </si>
  <si>
    <t>ООО "Биосфера"</t>
  </si>
  <si>
    <t>Наименование   показателя</t>
  </si>
  <si>
    <t>Ед . изм.</t>
  </si>
  <si>
    <t>% вып-я с нач. года</t>
  </si>
  <si>
    <t>% вып-я годового прогноза</t>
  </si>
  <si>
    <t>Темп роста зар/пл</t>
  </si>
  <si>
    <t>Лемяскин</t>
  </si>
  <si>
    <t>ООО "Креатор"(Мегафон)</t>
  </si>
  <si>
    <t>Поголовье КРС всего</t>
  </si>
  <si>
    <t xml:space="preserve">       в т.ч.  молодняк КРС                  </t>
  </si>
  <si>
    <t>Коэф-т сохранности по СПК, %</t>
  </si>
  <si>
    <t>ООО ТД"Новотроицкий"</t>
  </si>
  <si>
    <t>Реализация водки производства РМ</t>
  </si>
  <si>
    <t>% вып. годового прогноза</t>
  </si>
  <si>
    <t>Факт с нач. года</t>
  </si>
  <si>
    <t>Прогноз с нач.  года</t>
  </si>
  <si>
    <t>с нач     года</t>
  </si>
  <si>
    <t>Закуп молока от СХПК</t>
  </si>
  <si>
    <t>Закуп мяса от СХПК</t>
  </si>
  <si>
    <r>
      <t xml:space="preserve">     Закуп </t>
    </r>
    <r>
      <rPr>
        <b/>
        <sz val="12"/>
        <rFont val="Times New Roman"/>
        <family val="1"/>
        <charset val="204"/>
      </rPr>
      <t>МЯСА</t>
    </r>
    <r>
      <rPr>
        <sz val="12"/>
        <rFont val="Times New Roman"/>
        <family val="1"/>
        <charset val="204"/>
      </rPr>
      <t xml:space="preserve"> от СПК , тонн</t>
    </r>
  </si>
  <si>
    <r>
      <t xml:space="preserve">Закуп </t>
    </r>
    <r>
      <rPr>
        <b/>
        <sz val="12"/>
        <rFont val="Times New Roman"/>
        <family val="1"/>
        <charset val="204"/>
      </rPr>
      <t>МОЛОКА</t>
    </r>
    <r>
      <rPr>
        <sz val="12"/>
        <rFont val="Times New Roman"/>
        <family val="1"/>
        <charset val="204"/>
      </rPr>
      <t xml:space="preserve"> от СПК , тонн</t>
    </r>
  </si>
  <si>
    <t>Условное поголовье КРС в общ.секторе</t>
  </si>
  <si>
    <t>усл. гол</t>
  </si>
  <si>
    <t>тыс.руб</t>
  </si>
  <si>
    <r>
      <t xml:space="preserve">     </t>
    </r>
    <r>
      <rPr>
        <b/>
        <i/>
        <sz val="14"/>
        <rFont val="Arial Cyr"/>
        <charset val="204"/>
      </rPr>
      <t xml:space="preserve">                            Cохранность поголовья скота в Старошайговском районе на 1 апреля 2013 года            </t>
    </r>
  </si>
  <si>
    <r>
      <t xml:space="preserve">       в т.ч.  </t>
    </r>
    <r>
      <rPr>
        <b/>
        <sz val="10"/>
        <rFont val="Times New Roman"/>
        <family val="1"/>
        <charset val="204"/>
      </rPr>
      <t>молодняк КРС</t>
    </r>
    <r>
      <rPr>
        <sz val="10"/>
        <rFont val="Times New Roman"/>
        <family val="1"/>
        <charset val="204"/>
      </rPr>
      <t xml:space="preserve">                  </t>
    </r>
  </si>
  <si>
    <t>ИТОГО по ЛПХ</t>
  </si>
  <si>
    <t>Коэф-т сохранности по ЛПХ, %</t>
  </si>
  <si>
    <t>ВСЕГО условное поголовье</t>
  </si>
  <si>
    <t>Коэф-т сохранности по району, %</t>
  </si>
  <si>
    <t>Коэф-т сохранности коров, %</t>
  </si>
  <si>
    <t>КФХ Цыпцын А.В.</t>
  </si>
  <si>
    <r>
      <t xml:space="preserve">КФХ Мараченков </t>
    </r>
    <r>
      <rPr>
        <sz val="8"/>
        <rFont val="Times New Roman"/>
        <family val="1"/>
        <charset val="204"/>
      </rPr>
      <t xml:space="preserve">(Шувары) </t>
    </r>
  </si>
  <si>
    <r>
      <t>КФХ Цыпцын А.В.</t>
    </r>
    <r>
      <rPr>
        <sz val="8"/>
        <rFont val="Times New Roman"/>
        <family val="1"/>
        <charset val="204"/>
      </rPr>
      <t>(Ирсеть)</t>
    </r>
  </si>
  <si>
    <r>
      <t>КФХ Маргарян А.П.</t>
    </r>
    <r>
      <rPr>
        <sz val="8"/>
        <rFont val="Times New Roman"/>
        <family val="1"/>
        <charset val="204"/>
      </rPr>
      <t>(Конопать)</t>
    </r>
  </si>
  <si>
    <r>
      <t>КФХ Потапов В.Н.</t>
    </r>
    <r>
      <rPr>
        <sz val="8"/>
        <rFont val="Times New Roman"/>
        <family val="1"/>
        <charset val="204"/>
      </rPr>
      <t>(Конопать)</t>
    </r>
  </si>
  <si>
    <r>
      <t>КФХ Мартынова</t>
    </r>
    <r>
      <rPr>
        <sz val="8"/>
        <rFont val="Times New Roman"/>
        <family val="1"/>
        <charset val="204"/>
      </rPr>
      <t xml:space="preserve"> (Ст.Фед)</t>
    </r>
  </si>
  <si>
    <r>
      <t>ООО "Луч"</t>
    </r>
    <r>
      <rPr>
        <sz val="8"/>
        <rFont val="Times New Roman"/>
        <family val="1"/>
        <charset val="204"/>
      </rPr>
      <t>(Лемдяй)</t>
    </r>
  </si>
  <si>
    <t>ООО "Биосфера"(Н.Федоровка)</t>
  </si>
  <si>
    <t>Прогноз с нач.года</t>
  </si>
  <si>
    <t xml:space="preserve">  Наименование предприятия </t>
  </si>
  <si>
    <t>Уд.вес, %</t>
  </si>
  <si>
    <t>КФХ Маргарян А.П.</t>
  </si>
  <si>
    <t>КФХ Кибакова С.В.</t>
  </si>
  <si>
    <t xml:space="preserve"> </t>
  </si>
  <si>
    <t>ООО ТЦ "Рубин"</t>
  </si>
  <si>
    <t>ООО "Валда"-м-н "Оксана"</t>
  </si>
  <si>
    <t>Ярмарка</t>
  </si>
  <si>
    <t>ИП Лемяскин Вит.Юр.</t>
  </si>
  <si>
    <t>ярмарка</t>
  </si>
  <si>
    <t>ООО "Валда"-Продукты</t>
  </si>
  <si>
    <t>ООО "Валда"-Хозтовары</t>
  </si>
  <si>
    <t>ООО "Агроторг"-"Пятерочка"</t>
  </si>
  <si>
    <t>ООО "Лукойл-Волганефтепродукт"</t>
  </si>
  <si>
    <t>ООО "Сельские магазины"(Богд)</t>
  </si>
  <si>
    <t>ООО "Сельские магазины"(Летки)</t>
  </si>
  <si>
    <t>ООО "Вымпел" ( Мельцаны)</t>
  </si>
  <si>
    <t>ООО "Велев" (Мельцаны)</t>
  </si>
  <si>
    <t>Объем отгруж. продукции -всего</t>
  </si>
  <si>
    <t>Объем инвестиций  за исключением бюджетных средств</t>
  </si>
  <si>
    <t>М-н"Птица-28"(Ст.Шайгово)</t>
  </si>
  <si>
    <t>М-н "Птица" (Н.Акшино)</t>
  </si>
  <si>
    <t>ООО"Сельские магазины" Ст.Шайгово</t>
  </si>
  <si>
    <t>ООО МПК "Норовский"</t>
  </si>
  <si>
    <t>ООО "Транспотоксервис" (Летки)</t>
  </si>
  <si>
    <t>ООО "Время" (колб.цех)</t>
  </si>
  <si>
    <t>ООО "Колобок"(пекарня)</t>
  </si>
  <si>
    <t>ООО "Сартория" ( Конопать)</t>
  </si>
  <si>
    <t>ООО "Сартория" (Шувары)</t>
  </si>
  <si>
    <t>ООО "Сартория" (Лемяскин Рудня)</t>
  </si>
  <si>
    <t>ООО "Сартория" (Ешенков-Н.Фед)</t>
  </si>
  <si>
    <t>ООО "РОРТ-С" (Чечевичкин Инг.Пятино)</t>
  </si>
  <si>
    <t>ООО "Сартория" (Шигонь)</t>
  </si>
  <si>
    <t>ИП Ромашов А.Н.  "Семерочка"</t>
  </si>
  <si>
    <t>ИП Ромашов А.Н.  "Стройматериалы"</t>
  </si>
  <si>
    <t>ИП Ромашов А.Н. "Минимаркет на Юбилейной"</t>
  </si>
  <si>
    <t xml:space="preserve">ИП Ромашов А.Н. Пиво "Афанасий" </t>
  </si>
  <si>
    <t>ИП Бацунов П.В. (АЗС ГАЗ)</t>
  </si>
  <si>
    <t>ИП Немцев Е.Г."Лекарь"</t>
  </si>
  <si>
    <t>ИП Шишканов В.Н. "Хозтовары"</t>
  </si>
  <si>
    <t>ИП Миронова "Ритуал. Услуги" (Рабочая)</t>
  </si>
  <si>
    <t>ИП Миронова "Ритуал. Услуги" (Кирова)</t>
  </si>
  <si>
    <t>ИП Кошелев И.М. (м-н "Гастроном")</t>
  </si>
  <si>
    <t>ИП Останина С.С. (Промтовары-рынок)</t>
  </si>
  <si>
    <t>ИП Вергазова "Мир мебели"</t>
  </si>
  <si>
    <t>ИП Мялькина Н.И. "Золото"</t>
  </si>
  <si>
    <t>ИП Пьяных О.Н. (Старошайговские колбасы)</t>
  </si>
  <si>
    <t>ИП Подмарева "Чамзинские продукты"</t>
  </si>
  <si>
    <t>ИП Шукшина (Шувары)</t>
  </si>
  <si>
    <t>ИП Нищев (Шувары)</t>
  </si>
  <si>
    <t>ИП Ермаков Ю.В. (Подверниха)</t>
  </si>
  <si>
    <t>ИП Демкин М.В. (Лемдяй)</t>
  </si>
  <si>
    <t>ИП Прекин (Н.Александровка)</t>
  </si>
  <si>
    <t>ИП Жевлакова Т.И. (Шигонь)</t>
  </si>
  <si>
    <t>Ст.Шайгово (прочие)</t>
  </si>
  <si>
    <t>ООО Новотроицк</t>
  </si>
  <si>
    <t>Ип Шайгово</t>
  </si>
  <si>
    <t>ИП Н.Акшино</t>
  </si>
  <si>
    <t>ООО "Союз-Агро"(Шигонь)</t>
  </si>
  <si>
    <t>ООО "Союз-Агро"</t>
  </si>
  <si>
    <t>% выполнения</t>
  </si>
  <si>
    <t>% выполнения годового прогноза</t>
  </si>
  <si>
    <t xml:space="preserve">ЗАКУП  М О Л О К А с начала года ,тонн </t>
  </si>
  <si>
    <t xml:space="preserve">ЗАКУП  М Я С А с начала года ,тонн </t>
  </si>
  <si>
    <t>общепит учр.образования</t>
  </si>
  <si>
    <t>общепит образование</t>
  </si>
  <si>
    <t>КФХ Чечеткин А.</t>
  </si>
  <si>
    <t>КФХ Чугунова В.В.</t>
  </si>
  <si>
    <t>Выполнение прогноза по вводу жилья, темп роста среднемесячной заработной платы</t>
  </si>
  <si>
    <t>ИП Казарова Т.Н. "Мебель"</t>
  </si>
  <si>
    <t xml:space="preserve">Общепит </t>
  </si>
  <si>
    <t>пред месяц</t>
  </si>
  <si>
    <t>РУПС почта</t>
  </si>
  <si>
    <t>ООО РОРТ-М (Лемдяй)</t>
  </si>
  <si>
    <t>ООО "Ромашов А.Н."</t>
  </si>
  <si>
    <t>ООО Калявин Н.П.</t>
  </si>
  <si>
    <t>ООО "Ермаков А.В." (Восход)</t>
  </si>
  <si>
    <t>ООО "Ермаков А.В." (Ст.Теризморга)</t>
  </si>
  <si>
    <t>ООО "Ермаков А.В."(Рязановка)</t>
  </si>
  <si>
    <t>ИП Панин В.С. "Березка" (СХТ)</t>
  </si>
  <si>
    <t>ИП Панин В.С. (АЗС)</t>
  </si>
  <si>
    <t>ИП Хващевская А.Г."Меркурий"</t>
  </si>
  <si>
    <t>ИП Хващевская А.Г.(Зап.части)</t>
  </si>
  <si>
    <t>ИП Ермачков С.В. "Природа"(Шайг)</t>
  </si>
  <si>
    <t>ИП Пантюшин С.С. - АЗС Ст.Шайгово</t>
  </si>
  <si>
    <t>ИП Шерстобитова В.М."Удобный"</t>
  </si>
  <si>
    <t>ИП Калявин Н.П."Байкал" (Богдановка)</t>
  </si>
  <si>
    <t>ИП Чудаев Е.Г.(Богдановка)</t>
  </si>
  <si>
    <t>ИП Чудаев Е.Г.(Летки)</t>
  </si>
  <si>
    <t>ИП Рубцова В.И.(Конопать)</t>
  </si>
  <si>
    <t>ИП Киреева Л.Н.(Конопать)</t>
  </si>
  <si>
    <t>ИП Зумбадзе Г.Г. "Автозапчасти"</t>
  </si>
  <si>
    <t>ИП Тимошкин А.В."Мария" (Мельцаны)</t>
  </si>
  <si>
    <t>ИП Панин В.С. м-н "Березка"(Мельцаны)</t>
  </si>
  <si>
    <t>ИП Панин В.С.(Рудня)</t>
  </si>
  <si>
    <t>ИП Одуев А.А.(Н.Акшино)</t>
  </si>
  <si>
    <t>ИП Пантюшин С.С.-АЗС (Кр.Рудня)</t>
  </si>
  <si>
    <t>ИП Сураев В.А. (Кулдым)</t>
  </si>
  <si>
    <t>ИП Ешенков Ю.А. (Н.Федоровка)</t>
  </si>
  <si>
    <t>ИП Кудалина Н.В. (Ст.Федоровка)</t>
  </si>
  <si>
    <t>ИП Панькина "Лайшема"</t>
  </si>
  <si>
    <t>ИП Махмудлу М.Р.О. "Московская ярмарка"</t>
  </si>
  <si>
    <t>ИП Пьянзина Л.А. (Рабочая 6А)</t>
  </si>
  <si>
    <t>М-н "Нива-29" Мельцаны</t>
  </si>
  <si>
    <t>М-н "Нива-39" Н-Федоровка</t>
  </si>
  <si>
    <t>ООО СП"Богдановское"</t>
  </si>
  <si>
    <t>ИП Моисеенко О.И. "Дубки"</t>
  </si>
  <si>
    <t>ООО Мечта-С (Чамзинский)</t>
  </si>
  <si>
    <t>ООО Мордовская водка-М(Вавилина)</t>
  </si>
  <si>
    <t>ИП Зотова Л.М. (Горячий хлеб)</t>
  </si>
  <si>
    <t>От. Н-Акшино АФ Октябрьская</t>
  </si>
  <si>
    <t>М-н "Березка" (ИП Шишканов В.Н. )</t>
  </si>
  <si>
    <t>Факт 2017 с нач.года</t>
  </si>
  <si>
    <t>% выполнения  прогноза</t>
  </si>
  <si>
    <t>% выполнения прогноза</t>
  </si>
  <si>
    <t>факт 2017</t>
  </si>
  <si>
    <t>От. Н-Акшино АФ Окт</t>
  </si>
  <si>
    <t>ИП Киселева Н.Я.</t>
  </si>
  <si>
    <t>ИП Курков С.А.</t>
  </si>
  <si>
    <t>ИП Бакулин С.В.</t>
  </si>
  <si>
    <t>ИП Скрябин В.К.</t>
  </si>
  <si>
    <t>ИП Нефедова Л.П.</t>
  </si>
  <si>
    <t>Ип Мельцаны</t>
  </si>
  <si>
    <t>ООО "Морд. Водка-М" (Одуев Н.Акш)</t>
  </si>
  <si>
    <t>шайгово</t>
  </si>
  <si>
    <t>%вып. прогноза</t>
  </si>
  <si>
    <t>%вып.    прогноза</t>
  </si>
  <si>
    <t>ИП Кайданович Р.И.</t>
  </si>
  <si>
    <t>ИП Кирдяшкин П.М.</t>
  </si>
  <si>
    <t>ИП Бакулин С.В. (Вертилим)</t>
  </si>
  <si>
    <t>Увеличение числа субъектов МСП по сравнению с уровнем прош года</t>
  </si>
  <si>
    <t>КФХ Лавров А.Ю.</t>
  </si>
  <si>
    <t>ИП Никанорова Н.Ив.</t>
  </si>
  <si>
    <t>ИП Пьянзов И.П.</t>
  </si>
  <si>
    <t>ИП Вавилин Е.В.</t>
  </si>
  <si>
    <r>
      <t xml:space="preserve">Закуп молока, тонн </t>
    </r>
    <r>
      <rPr>
        <b/>
        <sz val="12"/>
        <rFont val="Times New Roman"/>
        <family val="1"/>
        <charset val="204"/>
      </rPr>
      <t>физ.в.</t>
    </r>
  </si>
  <si>
    <t>ИП Крутова Н.П.  м-н "Соболь"</t>
  </si>
  <si>
    <t>ИП Лобачев  В.П. м-н "Соболь"</t>
  </si>
  <si>
    <t>ИП Вдовин А.И.."Горячий хлеб"</t>
  </si>
  <si>
    <t>ООО "Сартория" Ст.шайгово Лобачев</t>
  </si>
  <si>
    <t>ИП Наумкин М.А.</t>
  </si>
  <si>
    <t>ИП Вавилина  М.А. (Мельцаны)</t>
  </si>
  <si>
    <t>безр</t>
  </si>
  <si>
    <t>ООО Шишканов В.Н."Интек- маркет"</t>
  </si>
  <si>
    <t>ИП Борискина Сладоград</t>
  </si>
  <si>
    <t>ИП Вавилина  М.А. (Ст-Федоровка)</t>
  </si>
  <si>
    <t>ИП Резяпова Е.А. (щаурма)</t>
  </si>
  <si>
    <t>ИП Овтина Г.Ив."Одежда"</t>
  </si>
  <si>
    <t>ООО Юпитер</t>
  </si>
  <si>
    <t>Факт 2017</t>
  </si>
  <si>
    <t>Прогноз 2018</t>
  </si>
  <si>
    <t>2018 в % к 2017</t>
  </si>
  <si>
    <t>Факт     2017 г.</t>
  </si>
  <si>
    <t>факт 2017г.</t>
  </si>
  <si>
    <t>%вып.                 прогноза</t>
  </si>
  <si>
    <t xml:space="preserve"> Реализация водки пр-ва РМ, дал.</t>
  </si>
  <si>
    <t>Прогноз на 2018 год</t>
  </si>
  <si>
    <t>2018 в % 2017</t>
  </si>
  <si>
    <t>Факт с начала 2017г</t>
  </si>
  <si>
    <t>Ст.Шайговский участок ООО "Системы жизнеобеспечения РМ"</t>
  </si>
  <si>
    <r>
      <t>Отд АО ПФ Чамз</t>
    </r>
    <r>
      <rPr>
        <b/>
        <sz val="12"/>
        <rFont val="Times New Roman"/>
        <family val="1"/>
        <charset val="204"/>
      </rPr>
      <t>/</t>
    </r>
    <r>
      <rPr>
        <sz val="12"/>
        <rFont val="Times New Roman"/>
        <family val="1"/>
        <charset val="204"/>
      </rPr>
      <t>ООО Хор дело</t>
    </r>
  </si>
  <si>
    <t>прошлый год 2017</t>
  </si>
  <si>
    <t>Копируем с предыд месяца 2018 январь-июль</t>
  </si>
  <si>
    <t>КФХ Мартынова Н.И</t>
  </si>
  <si>
    <t>КФХ Аксенкин А.Н.</t>
  </si>
  <si>
    <t>КФХ Потапов В.Н.</t>
  </si>
  <si>
    <t>КФХ Пантюшин С.А.</t>
  </si>
  <si>
    <t>ПХ  Мельцанское</t>
  </si>
  <si>
    <t>2018 пред месяц</t>
  </si>
  <si>
    <t>Реализ. водки</t>
  </si>
  <si>
    <t xml:space="preserve">Начальник управления перспективного планирования с/х и комплексных программ развития района                                   С.И. Макарова                                              </t>
  </si>
  <si>
    <t>Темп роста 2018/2017 (%)</t>
  </si>
  <si>
    <t>Факт 2018 с нач.года</t>
  </si>
  <si>
    <t>на 2018</t>
  </si>
  <si>
    <t>прогноз 2018</t>
  </si>
  <si>
    <t>факт 2018</t>
  </si>
  <si>
    <t>2018/  2017 (%)</t>
  </si>
  <si>
    <t>% вып. квартального прогноза</t>
  </si>
  <si>
    <t>янв</t>
  </si>
  <si>
    <t>2018 в%</t>
  </si>
  <si>
    <t>к 2017</t>
  </si>
  <si>
    <t>ИП Ермакова О.Н.</t>
  </si>
  <si>
    <t>фев</t>
  </si>
  <si>
    <t>март</t>
  </si>
  <si>
    <t>265 1 кв  250 1 кв 2018 г</t>
  </si>
  <si>
    <t>СМП</t>
  </si>
  <si>
    <t>48 на 01.01.17; 45 на 01.04.17.</t>
  </si>
  <si>
    <t>28 на 01.10.17;</t>
  </si>
  <si>
    <t xml:space="preserve"> на 01.01.2017 267 суб (83); на 01.01.18 (239 субъек, в т.ч. микро 61); 1 кв 17 года 265. 1 кв операт 250</t>
  </si>
  <si>
    <t>ИП Филлипов А.В.</t>
  </si>
  <si>
    <t>Прогноз        на 2018 год</t>
  </si>
  <si>
    <t>Численность населения на 1.01.18</t>
  </si>
  <si>
    <t>сетевые</t>
  </si>
  <si>
    <t>ромашов</t>
  </si>
  <si>
    <t xml:space="preserve">   Факт                                                                                                                                                            </t>
  </si>
  <si>
    <t>май</t>
  </si>
  <si>
    <t>ООО Традиция Шувары)</t>
  </si>
  <si>
    <t>ООО Альбион-2002 (бристоль)</t>
  </si>
  <si>
    <t xml:space="preserve">ООО "Шишканов В.Н."  </t>
  </si>
  <si>
    <t>ООО Традиция (Кр.Рудня- Лемяс)</t>
  </si>
  <si>
    <t>апр</t>
  </si>
  <si>
    <t>Н.Александр</t>
  </si>
  <si>
    <t>ИП Чечевичкина  М.С.(Инг.Пятино)</t>
  </si>
  <si>
    <t>ООО Время Новотр прод Мельц</t>
  </si>
  <si>
    <t>ООО Мельцаны</t>
  </si>
  <si>
    <t>ИП Аверкина Л А (шувары)</t>
  </si>
  <si>
    <t>ИП Александрина  Тамара Вас (Нфед)</t>
  </si>
  <si>
    <r>
      <t>АНАЛИЗ ПО ТОВАРООБОРОТУ  за ИЮНЬ 2018 года</t>
    </r>
    <r>
      <rPr>
        <sz val="12"/>
        <rFont val="Times New Roman"/>
        <family val="1"/>
        <charset val="204"/>
      </rPr>
      <t xml:space="preserve">     </t>
    </r>
    <r>
      <rPr>
        <b/>
        <sz val="12"/>
        <rFont val="Times New Roman"/>
        <family val="1"/>
        <charset val="204"/>
      </rPr>
      <t xml:space="preserve">      </t>
    </r>
  </si>
  <si>
    <t>Прогноз июнь</t>
  </si>
  <si>
    <t>Факт июнь 2018</t>
  </si>
  <si>
    <t>Факт июнь 2017</t>
  </si>
  <si>
    <t>за июнь 2018 г</t>
  </si>
  <si>
    <t>июнь</t>
  </si>
  <si>
    <t>за июнь месяц</t>
  </si>
  <si>
    <r>
      <t xml:space="preserve">СОЦИАЛЬНО - ЭКОНОМИЧЕСКОГО РАЗВИТИЯ СТАРОШАЙГОВСКОГО МУНИЦИПАЛЬНОГО РАЙОНА  </t>
    </r>
    <r>
      <rPr>
        <b/>
        <sz val="12"/>
        <rFont val="Times New Roman"/>
        <family val="1"/>
        <charset val="204"/>
      </rPr>
      <t>ЗА ЯНВАРЬ-ИЮНЬ 2018 ГОДА</t>
    </r>
  </si>
  <si>
    <t xml:space="preserve">                      в   т.ч. июнь                                        </t>
  </si>
  <si>
    <r>
      <t xml:space="preserve">            Выполнение показателей социально-экономического развития Старошайговского района за июнь  2018 года   </t>
    </r>
    <r>
      <rPr>
        <sz val="14"/>
        <rFont val="Times New Roman"/>
        <family val="1"/>
        <charset val="204"/>
      </rPr>
      <t xml:space="preserve"> </t>
    </r>
  </si>
  <si>
    <t>Факт июнь</t>
  </si>
  <si>
    <t>июнь 2017 года</t>
  </si>
  <si>
    <r>
      <t xml:space="preserve">            Выполнение показателей социально-экономического развития Старошайговского района за ЯНВАРЬ-ИЮНЬ  2018 года   </t>
    </r>
    <r>
      <rPr>
        <sz val="14"/>
        <rFont val="Times New Roman"/>
        <family val="1"/>
        <charset val="204"/>
      </rPr>
      <t xml:space="preserve"> </t>
    </r>
  </si>
  <si>
    <t>прошлый год 2017 январь-июнь</t>
  </si>
  <si>
    <t xml:space="preserve">                      в   т.ч. июнь                             </t>
  </si>
  <si>
    <t>январь-июнь</t>
  </si>
  <si>
    <t>в том числе июнь</t>
  </si>
  <si>
    <t xml:space="preserve">        АНАЛИЗ ПО ЗАКУПКАМ В СЕЛЬХОЗПРЕДПРИЯТИЯХ  ЗА ИЮНЬ 2018 года  </t>
  </si>
  <si>
    <t xml:space="preserve">Сохранность поголовья скота  на 1 июля 2017 года к 1 июля 2018 года </t>
  </si>
  <si>
    <t>Сельхозпредприятия на 1.07.2018 к 1.07.2017</t>
  </si>
  <si>
    <t>личные подсобные хозяйства на 1.07.2018 к 1.07.2017</t>
  </si>
  <si>
    <t>01.07.</t>
  </si>
  <si>
    <t>на 01.07.2017</t>
  </si>
  <si>
    <t>на 01.07.2018</t>
  </si>
  <si>
    <t>Прогноз         за 1 полугодие 2018</t>
  </si>
  <si>
    <t>Факт                  за 6 месяцев 2018</t>
  </si>
  <si>
    <t>15 домов</t>
  </si>
  <si>
    <t>Темп роста номин.нач. среднемес. з/платы оперативная</t>
  </si>
  <si>
    <t>Прогноз    на 1полугодие 2018 год</t>
  </si>
  <si>
    <t xml:space="preserve">Факт 1 полугодие  2018 год  </t>
  </si>
  <si>
    <r>
      <t>Отд АО ПФ Чамз</t>
    </r>
    <r>
      <rPr>
        <b/>
        <sz val="12"/>
        <rFont val="Times New Roman"/>
        <family val="1"/>
        <charset val="204"/>
      </rPr>
      <t>/</t>
    </r>
    <r>
      <rPr>
        <sz val="12"/>
        <rFont val="Times New Roman"/>
        <family val="1"/>
        <charset val="204"/>
      </rPr>
      <t>ООО Хорошее дело</t>
    </r>
  </si>
  <si>
    <t>Анализ производства и реализации молока СПК за ЯНВАРЬ-ИЮНЬ 2018</t>
  </si>
  <si>
    <t xml:space="preserve">Отношение  численности безработных граждан,зарегистрированных в органах службы занятости на конец  отчетного периода к концу предыдущего периода </t>
  </si>
  <si>
    <t>на 01.07.18 -46</t>
  </si>
  <si>
    <t>на 01.01.18 -47 без. На 01.04.18 56 безр</t>
  </si>
  <si>
    <t xml:space="preserve"> на 01.07.17-34;</t>
  </si>
  <si>
    <t xml:space="preserve">  ИП Н.Федор.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</si>
  <si>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</si>
  <si>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r>
      <t xml:space="preserve">                                                 ОСНОВНЫЕ ПОКАЗАТЕЛИ</t>
    </r>
    <r>
      <rPr>
        <b/>
        <sz val="11"/>
        <color theme="9" tint="-0.249977111117893"/>
        <rFont val="Times New Roman"/>
        <family val="1"/>
        <charset val="204"/>
      </rPr>
      <t xml:space="preserve"> </t>
    </r>
    <r>
      <rPr>
        <b/>
        <sz val="11"/>
        <rFont val="Times New Roman"/>
        <family val="1"/>
        <charset val="204"/>
      </rPr>
      <t xml:space="preserve">                               </t>
    </r>
    <r>
      <rPr>
        <b/>
        <sz val="11"/>
        <color rgb="FFFF0000"/>
        <rFont val="Times New Roman"/>
        <family val="1"/>
        <charset val="204"/>
      </rPr>
      <t xml:space="preserve"> </t>
    </r>
    <r>
      <rPr>
        <b/>
        <sz val="11"/>
        <rFont val="Times New Roman"/>
        <family val="1"/>
        <charset val="204"/>
      </rPr>
      <t xml:space="preserve">                                      </t>
    </r>
    <r>
      <rPr>
        <b/>
        <sz val="11"/>
        <color indexed="10"/>
        <rFont val="Times New Roman"/>
        <family val="1"/>
        <charset val="204"/>
      </rPr>
      <t xml:space="preserve">                                                                        </t>
    </r>
    <r>
      <rPr>
        <b/>
        <i/>
        <sz val="11"/>
        <color indexed="10"/>
        <rFont val="Times New Roman"/>
        <family val="1"/>
        <charset val="204"/>
      </rPr>
      <t xml:space="preserve"> </t>
    </r>
    <r>
      <rPr>
        <b/>
        <i/>
        <sz val="12"/>
        <color indexed="10"/>
        <rFont val="Times New Roman"/>
        <family val="1"/>
        <charset val="204"/>
      </rPr>
      <t xml:space="preserve">    </t>
    </r>
    <r>
      <rPr>
        <b/>
        <i/>
        <sz val="11"/>
        <color indexed="10"/>
        <rFont val="Times New Roman"/>
        <family val="1"/>
        <charset val="204"/>
      </rPr>
      <t xml:space="preserve">                          </t>
    </r>
  </si>
</sst>
</file>

<file path=xl/styles.xml><?xml version="1.0" encoding="utf-8"?>
<styleSheet xmlns="http://schemas.openxmlformats.org/spreadsheetml/2006/main">
  <numFmts count="2">
    <numFmt numFmtId="164" formatCode="_-* #,##0.00\ _р_._-;\-* #,##0.00\ _р_._-;_-* &quot;-&quot;??\ _р_._-;_-@_-"/>
    <numFmt numFmtId="165" formatCode="0.0"/>
  </numFmts>
  <fonts count="87">
    <font>
      <sz val="12"/>
      <name val="Arial Cyr"/>
    </font>
    <font>
      <i/>
      <sz val="12"/>
      <name val="Arial Cyr"/>
    </font>
    <font>
      <sz val="12"/>
      <name val="Arial Cyr"/>
    </font>
    <font>
      <sz val="10"/>
      <name val="Arial"/>
      <family val="2"/>
      <charset val="204"/>
    </font>
    <font>
      <sz val="9"/>
      <name val="Arial Cyr"/>
      <family val="2"/>
      <charset val="204"/>
    </font>
    <font>
      <sz val="12"/>
      <name val="Arial Cyr"/>
      <family val="2"/>
      <charset val="204"/>
    </font>
    <font>
      <b/>
      <i/>
      <sz val="11"/>
      <name val="Arial Cyr"/>
      <family val="2"/>
      <charset val="204"/>
    </font>
    <font>
      <sz val="11"/>
      <name val="Arial Cyr"/>
      <family val="2"/>
      <charset val="204"/>
    </font>
    <font>
      <sz val="8"/>
      <name val="Arial Cyr"/>
      <family val="2"/>
      <charset val="204"/>
    </font>
    <font>
      <b/>
      <i/>
      <sz val="12"/>
      <name val="Arial Cyr"/>
      <family val="2"/>
      <charset val="204"/>
    </font>
    <font>
      <b/>
      <sz val="11"/>
      <name val="Arial Cyr"/>
      <family val="2"/>
      <charset val="204"/>
    </font>
    <font>
      <sz val="13"/>
      <name val="Arial Cyr"/>
      <family val="2"/>
      <charset val="204"/>
    </font>
    <font>
      <sz val="10"/>
      <name val="Arial Cyr"/>
      <family val="2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"/>
      <family val="2"/>
      <charset val="204"/>
    </font>
    <font>
      <b/>
      <i/>
      <sz val="10"/>
      <name val="Arial Cyr"/>
      <family val="2"/>
      <charset val="204"/>
    </font>
    <font>
      <b/>
      <sz val="13"/>
      <name val="Arial Cyr"/>
      <family val="2"/>
      <charset val="204"/>
    </font>
    <font>
      <sz val="11"/>
      <name val="Arial"/>
      <family val="2"/>
      <charset val="204"/>
    </font>
    <font>
      <i/>
      <sz val="12"/>
      <name val="Arial Cyr"/>
      <family val="2"/>
      <charset val="204"/>
    </font>
    <font>
      <b/>
      <i/>
      <sz val="12"/>
      <name val="Arial Cyr"/>
      <charset val="204"/>
    </font>
    <font>
      <b/>
      <i/>
      <sz val="16"/>
      <name val="Arial Cyr"/>
      <family val="2"/>
      <charset val="204"/>
    </font>
    <font>
      <sz val="16"/>
      <name val="Arial Cyr"/>
      <family val="2"/>
      <charset val="204"/>
    </font>
    <font>
      <sz val="11"/>
      <name val="Arial Cyr"/>
    </font>
    <font>
      <sz val="8"/>
      <name val="Arial Cyr"/>
    </font>
    <font>
      <sz val="12"/>
      <name val="Batang"/>
      <family val="1"/>
      <charset val="204"/>
    </font>
    <font>
      <sz val="10"/>
      <name val="Arial Cyr"/>
    </font>
    <font>
      <sz val="10"/>
      <name val="Helv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3"/>
      <name val="Monotype Corsiva"/>
      <family val="4"/>
      <charset val="204"/>
    </font>
    <font>
      <b/>
      <sz val="14"/>
      <name val="Times New Roman"/>
      <family val="1"/>
      <charset val="204"/>
    </font>
    <font>
      <sz val="7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4"/>
      <name val="Arial Cyr"/>
      <charset val="204"/>
    </font>
    <font>
      <b/>
      <sz val="13"/>
      <name val="Times New Roman"/>
      <family val="1"/>
      <charset val="204"/>
    </font>
    <font>
      <sz val="10"/>
      <name val="Arial Cyr"/>
      <charset val="204"/>
    </font>
    <font>
      <b/>
      <i/>
      <sz val="14"/>
      <name val="Arial Cyr"/>
      <charset val="204"/>
    </font>
    <font>
      <b/>
      <sz val="12"/>
      <name val="Arial Cyr"/>
      <charset val="204"/>
    </font>
    <font>
      <sz val="9"/>
      <name val="Arial Cyr"/>
    </font>
    <font>
      <b/>
      <sz val="14"/>
      <name val="Arial Cyr"/>
      <family val="2"/>
      <charset val="204"/>
    </font>
    <font>
      <b/>
      <u/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name val="Arial Cyr"/>
      <charset val="204"/>
    </font>
    <font>
      <sz val="11"/>
      <name val="Arial Cyr"/>
      <charset val="204"/>
    </font>
    <font>
      <b/>
      <sz val="11"/>
      <name val="Arial Cyr"/>
    </font>
    <font>
      <b/>
      <sz val="11"/>
      <color indexed="10"/>
      <name val="Times New Roman"/>
      <family val="1"/>
      <charset val="204"/>
    </font>
    <font>
      <b/>
      <i/>
      <sz val="11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0"/>
      <color theme="1"/>
      <name val="Arial"/>
      <family val="2"/>
      <charset val="204"/>
    </font>
    <font>
      <b/>
      <sz val="12"/>
      <color rgb="FFFF0000"/>
      <name val="Times New Roman"/>
      <family val="1"/>
      <charset val="204"/>
    </font>
    <font>
      <b/>
      <sz val="12"/>
      <name val="Arial Cyr"/>
    </font>
    <font>
      <sz val="12"/>
      <color rgb="FFFF0000"/>
      <name val="Arial Cyr"/>
    </font>
    <font>
      <i/>
      <sz val="11"/>
      <color theme="0"/>
      <name val="Arial Cyr"/>
      <family val="2"/>
      <charset val="204"/>
    </font>
    <font>
      <i/>
      <sz val="12"/>
      <color theme="0"/>
      <name val="Arial Cyr"/>
    </font>
    <font>
      <sz val="12"/>
      <color theme="0"/>
      <name val="Arial Cyr"/>
    </font>
    <font>
      <sz val="8"/>
      <color theme="3" tint="0.59999389629810485"/>
      <name val="Arial"/>
      <family val="2"/>
      <charset val="204"/>
    </font>
    <font>
      <b/>
      <sz val="8"/>
      <name val="Arial Cyr"/>
      <charset val="204"/>
    </font>
    <font>
      <b/>
      <sz val="11"/>
      <color rgb="FFFF0000"/>
      <name val="Times New Roman"/>
      <family val="1"/>
      <charset val="204"/>
    </font>
    <font>
      <sz val="9"/>
      <name val="Arial Cyr"/>
      <charset val="204"/>
    </font>
    <font>
      <sz val="8"/>
      <color rgb="FFFFC000"/>
      <name val="Arial"/>
      <family val="2"/>
      <charset val="204"/>
    </font>
    <font>
      <sz val="8"/>
      <color rgb="FFFFC000"/>
      <name val="Arial Cyr"/>
    </font>
    <font>
      <b/>
      <sz val="10"/>
      <name val="Arial"/>
      <family val="2"/>
      <charset val="204"/>
    </font>
    <font>
      <sz val="12"/>
      <color theme="4" tint="0.79998168889431442"/>
      <name val="Arial Cyr"/>
    </font>
    <font>
      <b/>
      <sz val="10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b/>
      <sz val="11"/>
      <name val="Arial Cyr"/>
      <charset val="204"/>
    </font>
    <font>
      <sz val="10"/>
      <color rgb="FFFF0000"/>
      <name val="Arial"/>
      <family val="2"/>
      <charset val="204"/>
    </font>
    <font>
      <sz val="9"/>
      <color rgb="FFFF0000"/>
      <name val="Times New Roman"/>
      <family val="1"/>
      <charset val="204"/>
    </font>
    <font>
      <i/>
      <sz val="11"/>
      <color theme="2"/>
      <name val="Arial Cyr"/>
      <family val="2"/>
      <charset val="204"/>
    </font>
    <font>
      <i/>
      <sz val="12"/>
      <color theme="2"/>
      <name val="Arial Cyr"/>
    </font>
    <font>
      <sz val="11"/>
      <color theme="2"/>
      <name val="Arial Cyr"/>
      <family val="2"/>
      <charset val="204"/>
    </font>
    <font>
      <sz val="12"/>
      <color theme="2"/>
      <name val="Arial Cyr"/>
    </font>
    <font>
      <sz val="8"/>
      <color theme="2"/>
      <name val="Arial Cyr"/>
    </font>
    <font>
      <sz val="10"/>
      <color theme="2"/>
      <name val="Arial Cyr"/>
    </font>
    <font>
      <b/>
      <sz val="11"/>
      <color theme="9" tint="-0.249977111117893"/>
      <name val="Times New Roman"/>
      <family val="1"/>
      <charset val="204"/>
    </font>
    <font>
      <i/>
      <sz val="11"/>
      <name val="Arial Cyr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0" fontId="2" fillId="0" borderId="0"/>
    <xf numFmtId="0" fontId="44" fillId="0" borderId="0"/>
    <xf numFmtId="0" fontId="2" fillId="0" borderId="0"/>
    <xf numFmtId="0" fontId="3" fillId="0" borderId="0"/>
    <xf numFmtId="0" fontId="2" fillId="0" borderId="0"/>
    <xf numFmtId="0" fontId="44" fillId="0" borderId="0"/>
    <xf numFmtId="0" fontId="2" fillId="0" borderId="0"/>
    <xf numFmtId="0" fontId="3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1044">
    <xf numFmtId="0" fontId="0" fillId="0" borderId="0" xfId="0"/>
    <xf numFmtId="0" fontId="0" fillId="0" borderId="0" xfId="0" applyBorder="1"/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7" fillId="0" borderId="2" xfId="0" applyFont="1" applyBorder="1"/>
    <xf numFmtId="0" fontId="7" fillId="0" borderId="2" xfId="0" quotePrefix="1" applyFont="1" applyBorder="1" applyAlignment="1">
      <alignment horizontal="center"/>
    </xf>
    <xf numFmtId="0" fontId="7" fillId="0" borderId="3" xfId="0" applyFont="1" applyBorder="1"/>
    <xf numFmtId="165" fontId="11" fillId="0" borderId="0" xfId="0" applyNumberFormat="1" applyFont="1" applyBorder="1" applyAlignment="1">
      <alignment horizontal="center"/>
    </xf>
    <xf numFmtId="0" fontId="12" fillId="0" borderId="0" xfId="0" applyFont="1"/>
    <xf numFmtId="165" fontId="12" fillId="0" borderId="0" xfId="0" applyNumberFormat="1" applyFont="1" applyBorder="1" applyAlignment="1">
      <alignment horizontal="center"/>
    </xf>
    <xf numFmtId="0" fontId="12" fillId="0" borderId="0" xfId="0" applyFont="1" applyBorder="1"/>
    <xf numFmtId="0" fontId="3" fillId="0" borderId="0" xfId="8"/>
    <xf numFmtId="0" fontId="15" fillId="0" borderId="0" xfId="8" applyFont="1"/>
    <xf numFmtId="0" fontId="5" fillId="0" borderId="0" xfId="0" applyFont="1"/>
    <xf numFmtId="0" fontId="9" fillId="0" borderId="0" xfId="0" applyFont="1" applyBorder="1" applyAlignment="1">
      <alignment horizontal="center"/>
    </xf>
    <xf numFmtId="0" fontId="17" fillId="0" borderId="0" xfId="0" applyFont="1" applyFill="1" applyBorder="1"/>
    <xf numFmtId="1" fontId="12" fillId="0" borderId="0" xfId="16" applyNumberFormat="1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165" fontId="10" fillId="0" borderId="0" xfId="0" applyNumberFormat="1" applyFont="1" applyBorder="1" applyAlignment="1">
      <alignment horizontal="center"/>
    </xf>
    <xf numFmtId="1" fontId="10" fillId="0" borderId="0" xfId="0" applyNumberFormat="1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4" fillId="0" borderId="0" xfId="0" applyFont="1" applyFill="1" applyBorder="1"/>
    <xf numFmtId="165" fontId="9" fillId="0" borderId="0" xfId="0" applyNumberFormat="1" applyFont="1" applyBorder="1" applyAlignment="1">
      <alignment horizontal="center"/>
    </xf>
    <xf numFmtId="165" fontId="6" fillId="0" borderId="0" xfId="0" applyNumberFormat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165" fontId="12" fillId="0" borderId="0" xfId="0" applyNumberFormat="1" applyFont="1" applyBorder="1" applyAlignment="1">
      <alignment horizontal="left"/>
    </xf>
    <xf numFmtId="165" fontId="9" fillId="0" borderId="0" xfId="0" applyNumberFormat="1" applyFont="1" applyBorder="1" applyAlignment="1">
      <alignment horizontal="left"/>
    </xf>
    <xf numFmtId="165" fontId="11" fillId="0" borderId="0" xfId="0" applyNumberFormat="1" applyFont="1" applyBorder="1" applyAlignment="1">
      <alignment horizontal="left"/>
    </xf>
    <xf numFmtId="1" fontId="20" fillId="0" borderId="0" xfId="0" applyNumberFormat="1" applyFont="1" applyBorder="1" applyAlignment="1">
      <alignment horizontal="left"/>
    </xf>
    <xf numFmtId="1" fontId="13" fillId="0" borderId="0" xfId="0" applyNumberFormat="1" applyFont="1" applyBorder="1" applyAlignment="1">
      <alignment horizontal="center"/>
    </xf>
    <xf numFmtId="0" fontId="25" fillId="0" borderId="0" xfId="0" applyFont="1"/>
    <xf numFmtId="0" fontId="23" fillId="0" borderId="0" xfId="0" applyFont="1"/>
    <xf numFmtId="165" fontId="30" fillId="0" borderId="3" xfId="0" applyNumberFormat="1" applyFont="1" applyBorder="1" applyAlignment="1">
      <alignment horizontal="right"/>
    </xf>
    <xf numFmtId="0" fontId="30" fillId="0" borderId="3" xfId="0" applyFont="1" applyBorder="1"/>
    <xf numFmtId="0" fontId="30" fillId="0" borderId="10" xfId="0" applyFont="1" applyBorder="1"/>
    <xf numFmtId="0" fontId="2" fillId="0" borderId="0" xfId="7"/>
    <xf numFmtId="165" fontId="4" fillId="0" borderId="0" xfId="7" applyNumberFormat="1" applyFont="1" applyBorder="1" applyAlignment="1">
      <alignment horizontal="center"/>
    </xf>
    <xf numFmtId="165" fontId="11" fillId="0" borderId="0" xfId="7" applyNumberFormat="1" applyFont="1" applyBorder="1" applyAlignment="1">
      <alignment horizontal="center"/>
    </xf>
    <xf numFmtId="0" fontId="2" fillId="0" borderId="0" xfId="7" applyBorder="1"/>
    <xf numFmtId="0" fontId="30" fillId="0" borderId="1" xfId="0" applyFont="1" applyBorder="1" applyAlignment="1">
      <alignment horizontal="center"/>
    </xf>
    <xf numFmtId="0" fontId="30" fillId="0" borderId="2" xfId="0" quotePrefix="1" applyFont="1" applyBorder="1" applyAlignment="1">
      <alignment horizontal="center"/>
    </xf>
    <xf numFmtId="165" fontId="30" fillId="0" borderId="3" xfId="0" applyNumberFormat="1" applyFont="1" applyBorder="1"/>
    <xf numFmtId="0" fontId="12" fillId="0" borderId="4" xfId="0" applyFont="1" applyBorder="1"/>
    <xf numFmtId="0" fontId="12" fillId="0" borderId="11" xfId="0" applyFont="1" applyBorder="1"/>
    <xf numFmtId="0" fontId="30" fillId="0" borderId="12" xfId="0" applyFont="1" applyBorder="1"/>
    <xf numFmtId="0" fontId="38" fillId="0" borderId="0" xfId="0" applyFont="1" applyFill="1" applyBorder="1"/>
    <xf numFmtId="0" fontId="28" fillId="0" borderId="0" xfId="0" applyFont="1"/>
    <xf numFmtId="165" fontId="28" fillId="0" borderId="12" xfId="0" applyNumberFormat="1" applyFont="1" applyBorder="1"/>
    <xf numFmtId="0" fontId="28" fillId="0" borderId="3" xfId="0" applyFont="1" applyBorder="1"/>
    <xf numFmtId="165" fontId="28" fillId="0" borderId="3" xfId="0" applyNumberFormat="1" applyFont="1" applyBorder="1"/>
    <xf numFmtId="0" fontId="35" fillId="0" borderId="7" xfId="0" applyFont="1" applyFill="1" applyBorder="1"/>
    <xf numFmtId="0" fontId="28" fillId="0" borderId="3" xfId="7" applyFont="1" applyBorder="1"/>
    <xf numFmtId="165" fontId="28" fillId="0" borderId="3" xfId="7" applyNumberFormat="1" applyFont="1" applyBorder="1" applyAlignment="1">
      <alignment horizontal="center"/>
    </xf>
    <xf numFmtId="165" fontId="35" fillId="0" borderId="3" xfId="7" applyNumberFormat="1" applyFont="1" applyBorder="1" applyAlignment="1">
      <alignment horizontal="center"/>
    </xf>
    <xf numFmtId="0" fontId="35" fillId="0" borderId="14" xfId="0" applyFont="1" applyBorder="1"/>
    <xf numFmtId="0" fontId="35" fillId="0" borderId="14" xfId="0" applyFont="1" applyBorder="1" applyAlignment="1">
      <alignment horizontal="left"/>
    </xf>
    <xf numFmtId="0" fontId="28" fillId="0" borderId="14" xfId="0" applyFont="1" applyBorder="1" applyAlignment="1">
      <alignment horizontal="left"/>
    </xf>
    <xf numFmtId="0" fontId="4" fillId="0" borderId="0" xfId="7" applyFont="1" applyBorder="1"/>
    <xf numFmtId="165" fontId="28" fillId="0" borderId="12" xfId="0" applyNumberFormat="1" applyFont="1" applyBorder="1" applyAlignment="1">
      <alignment horizontal="center"/>
    </xf>
    <xf numFmtId="165" fontId="28" fillId="0" borderId="15" xfId="0" applyNumberFormat="1" applyFont="1" applyBorder="1" applyAlignment="1">
      <alignment horizontal="center"/>
    </xf>
    <xf numFmtId="165" fontId="28" fillId="0" borderId="3" xfId="0" applyNumberFormat="1" applyFont="1" applyBorder="1" applyAlignment="1">
      <alignment horizontal="center"/>
    </xf>
    <xf numFmtId="165" fontId="28" fillId="0" borderId="16" xfId="0" applyNumberFormat="1" applyFont="1" applyBorder="1" applyAlignment="1">
      <alignment horizontal="center"/>
    </xf>
    <xf numFmtId="0" fontId="28" fillId="0" borderId="17" xfId="0" applyFont="1" applyBorder="1"/>
    <xf numFmtId="0" fontId="43" fillId="0" borderId="7" xfId="0" applyFont="1" applyFill="1" applyBorder="1"/>
    <xf numFmtId="0" fontId="28" fillId="0" borderId="14" xfId="0" applyFont="1" applyBorder="1"/>
    <xf numFmtId="0" fontId="23" fillId="0" borderId="0" xfId="7" applyFont="1"/>
    <xf numFmtId="0" fontId="28" fillId="0" borderId="1" xfId="0" applyFont="1" applyBorder="1" applyAlignment="1">
      <alignment horizontal="center"/>
    </xf>
    <xf numFmtId="0" fontId="28" fillId="0" borderId="22" xfId="0" applyFont="1" applyBorder="1" applyAlignment="1">
      <alignment horizontal="center"/>
    </xf>
    <xf numFmtId="0" fontId="28" fillId="0" borderId="23" xfId="0" applyFont="1" applyBorder="1" applyAlignment="1">
      <alignment horizontal="center"/>
    </xf>
    <xf numFmtId="165" fontId="28" fillId="0" borderId="3" xfId="7" applyNumberFormat="1" applyFont="1" applyBorder="1"/>
    <xf numFmtId="1" fontId="35" fillId="0" borderId="18" xfId="0" applyNumberFormat="1" applyFont="1" applyBorder="1"/>
    <xf numFmtId="0" fontId="28" fillId="0" borderId="25" xfId="0" applyFont="1" applyBorder="1"/>
    <xf numFmtId="0" fontId="30" fillId="0" borderId="15" xfId="0" applyFont="1" applyBorder="1"/>
    <xf numFmtId="0" fontId="30" fillId="0" borderId="16" xfId="0" applyFont="1" applyBorder="1"/>
    <xf numFmtId="0" fontId="30" fillId="0" borderId="29" xfId="0" applyFont="1" applyBorder="1"/>
    <xf numFmtId="0" fontId="35" fillId="0" borderId="25" xfId="0" applyFont="1" applyBorder="1"/>
    <xf numFmtId="165" fontId="30" fillId="0" borderId="3" xfId="0" applyNumberFormat="1" applyFont="1" applyFill="1" applyBorder="1"/>
    <xf numFmtId="0" fontId="33" fillId="0" borderId="3" xfId="0" applyFont="1" applyBorder="1"/>
    <xf numFmtId="165" fontId="30" fillId="0" borderId="16" xfId="0" applyNumberFormat="1" applyFont="1" applyBorder="1"/>
    <xf numFmtId="165" fontId="31" fillId="0" borderId="3" xfId="0" applyNumberFormat="1" applyFont="1" applyBorder="1"/>
    <xf numFmtId="1" fontId="31" fillId="0" borderId="3" xfId="0" applyNumberFormat="1" applyFont="1" applyBorder="1"/>
    <xf numFmtId="0" fontId="31" fillId="0" borderId="3" xfId="0" applyFont="1" applyBorder="1"/>
    <xf numFmtId="165" fontId="32" fillId="0" borderId="32" xfId="0" applyNumberFormat="1" applyFont="1" applyBorder="1"/>
    <xf numFmtId="165" fontId="0" fillId="0" borderId="0" xfId="0" applyNumberFormat="1"/>
    <xf numFmtId="165" fontId="28" fillId="0" borderId="0" xfId="0" applyNumberFormat="1" applyFont="1"/>
    <xf numFmtId="0" fontId="0" fillId="0" borderId="0" xfId="0" applyFill="1"/>
    <xf numFmtId="0" fontId="30" fillId="0" borderId="4" xfId="0" applyFont="1" applyBorder="1"/>
    <xf numFmtId="0" fontId="30" fillId="0" borderId="31" xfId="0" applyFont="1" applyBorder="1"/>
    <xf numFmtId="0" fontId="24" fillId="0" borderId="0" xfId="0" applyFont="1"/>
    <xf numFmtId="0" fontId="28" fillId="0" borderId="14" xfId="0" applyFont="1" applyBorder="1" applyAlignment="1">
      <alignment horizontal="center"/>
    </xf>
    <xf numFmtId="165" fontId="35" fillId="0" borderId="3" xfId="0" applyNumberFormat="1" applyFont="1" applyBorder="1" applyAlignment="1">
      <alignment horizontal="center"/>
    </xf>
    <xf numFmtId="0" fontId="28" fillId="0" borderId="14" xfId="0" quotePrefix="1" applyFont="1" applyBorder="1" applyAlignment="1">
      <alignment horizontal="center"/>
    </xf>
    <xf numFmtId="0" fontId="30" fillId="0" borderId="23" xfId="0" applyFont="1" applyFill="1" applyBorder="1" applyAlignment="1">
      <alignment horizontal="center"/>
    </xf>
    <xf numFmtId="0" fontId="30" fillId="0" borderId="23" xfId="0" applyFont="1" applyFill="1" applyBorder="1"/>
    <xf numFmtId="0" fontId="30" fillId="0" borderId="1" xfId="0" applyFont="1" applyFill="1" applyBorder="1"/>
    <xf numFmtId="1" fontId="0" fillId="0" borderId="0" xfId="0" applyNumberFormat="1"/>
    <xf numFmtId="0" fontId="30" fillId="0" borderId="0" xfId="0" applyFont="1" applyBorder="1"/>
    <xf numFmtId="0" fontId="0" fillId="0" borderId="0" xfId="0" applyAlignment="1">
      <alignment horizontal="left"/>
    </xf>
    <xf numFmtId="165" fontId="28" fillId="0" borderId="10" xfId="0" applyNumberFormat="1" applyFont="1" applyBorder="1"/>
    <xf numFmtId="165" fontId="28" fillId="0" borderId="12" xfId="0" applyNumberFormat="1" applyFont="1" applyBorder="1" applyAlignment="1">
      <alignment horizontal="right"/>
    </xf>
    <xf numFmtId="1" fontId="28" fillId="0" borderId="12" xfId="0" applyNumberFormat="1" applyFont="1" applyBorder="1" applyAlignment="1">
      <alignment horizontal="center"/>
    </xf>
    <xf numFmtId="165" fontId="28" fillId="0" borderId="3" xfId="0" applyNumberFormat="1" applyFont="1" applyBorder="1" applyAlignment="1">
      <alignment horizontal="right"/>
    </xf>
    <xf numFmtId="1" fontId="28" fillId="0" borderId="3" xfId="0" applyNumberFormat="1" applyFont="1" applyBorder="1" applyAlignment="1">
      <alignment horizontal="center"/>
    </xf>
    <xf numFmtId="165" fontId="35" fillId="0" borderId="3" xfId="0" applyNumberFormat="1" applyFont="1" applyBorder="1" applyAlignment="1">
      <alignment horizontal="right"/>
    </xf>
    <xf numFmtId="165" fontId="28" fillId="0" borderId="3" xfId="0" applyNumberFormat="1" applyFont="1" applyFill="1" applyBorder="1" applyAlignment="1">
      <alignment horizontal="right"/>
    </xf>
    <xf numFmtId="165" fontId="28" fillId="0" borderId="10" xfId="0" applyNumberFormat="1" applyFont="1" applyBorder="1" applyAlignment="1">
      <alignment horizontal="center"/>
    </xf>
    <xf numFmtId="165" fontId="28" fillId="0" borderId="29" xfId="0" applyNumberFormat="1" applyFont="1" applyBorder="1" applyAlignment="1">
      <alignment horizontal="center"/>
    </xf>
    <xf numFmtId="165" fontId="35" fillId="0" borderId="18" xfId="16" applyNumberFormat="1" applyFont="1" applyBorder="1" applyAlignment="1">
      <alignment horizontal="right"/>
    </xf>
    <xf numFmtId="165" fontId="28" fillId="0" borderId="10" xfId="0" applyNumberFormat="1" applyFont="1" applyBorder="1" applyAlignment="1">
      <alignment horizontal="right"/>
    </xf>
    <xf numFmtId="165" fontId="35" fillId="0" borderId="40" xfId="0" applyNumberFormat="1" applyFont="1" applyBorder="1" applyAlignment="1">
      <alignment horizontal="center"/>
    </xf>
    <xf numFmtId="165" fontId="35" fillId="0" borderId="41" xfId="0" applyNumberFormat="1" applyFont="1" applyBorder="1" applyAlignment="1">
      <alignment horizontal="center"/>
    </xf>
    <xf numFmtId="0" fontId="28" fillId="0" borderId="14" xfId="0" applyFont="1" applyBorder="1" applyAlignment="1">
      <alignment horizontal="center" wrapText="1"/>
    </xf>
    <xf numFmtId="165" fontId="35" fillId="0" borderId="45" xfId="0" applyNumberFormat="1" applyFont="1" applyBorder="1" applyAlignment="1">
      <alignment horizontal="right"/>
    </xf>
    <xf numFmtId="0" fontId="33" fillId="0" borderId="7" xfId="0" applyFont="1" applyBorder="1" applyAlignment="1"/>
    <xf numFmtId="0" fontId="33" fillId="0" borderId="24" xfId="0" applyFont="1" applyBorder="1" applyAlignment="1"/>
    <xf numFmtId="0" fontId="31" fillId="0" borderId="9" xfId="0" applyFont="1" applyBorder="1" applyAlignment="1"/>
    <xf numFmtId="0" fontId="31" fillId="0" borderId="24" xfId="0" applyFont="1" applyBorder="1" applyAlignment="1"/>
    <xf numFmtId="0" fontId="31" fillId="0" borderId="9" xfId="0" applyFont="1" applyFill="1" applyBorder="1" applyAlignment="1"/>
    <xf numFmtId="0" fontId="31" fillId="0" borderId="24" xfId="0" applyFont="1" applyFill="1" applyBorder="1" applyAlignment="1">
      <alignment horizontal="center"/>
    </xf>
    <xf numFmtId="0" fontId="31" fillId="0" borderId="15" xfId="0" applyFont="1" applyBorder="1"/>
    <xf numFmtId="1" fontId="30" fillId="0" borderId="12" xfId="0" applyNumberFormat="1" applyFont="1" applyBorder="1"/>
    <xf numFmtId="165" fontId="30" fillId="0" borderId="28" xfId="0" applyNumberFormat="1" applyFont="1" applyBorder="1"/>
    <xf numFmtId="165" fontId="30" fillId="0" borderId="12" xfId="0" applyNumberFormat="1" applyFont="1" applyBorder="1"/>
    <xf numFmtId="165" fontId="30" fillId="0" borderId="31" xfId="0" applyNumberFormat="1" applyFont="1" applyBorder="1"/>
    <xf numFmtId="165" fontId="30" fillId="3" borderId="30" xfId="0" applyNumberFormat="1" applyFont="1" applyFill="1" applyBorder="1"/>
    <xf numFmtId="1" fontId="30" fillId="0" borderId="28" xfId="0" applyNumberFormat="1" applyFont="1" applyBorder="1"/>
    <xf numFmtId="0" fontId="31" fillId="0" borderId="16" xfId="0" applyFont="1" applyBorder="1"/>
    <xf numFmtId="1" fontId="30" fillId="0" borderId="3" xfId="0" applyNumberFormat="1" applyFont="1" applyBorder="1"/>
    <xf numFmtId="165" fontId="30" fillId="0" borderId="13" xfId="0" applyNumberFormat="1" applyFont="1" applyBorder="1"/>
    <xf numFmtId="165" fontId="29" fillId="0" borderId="21" xfId="0" applyNumberFormat="1" applyFont="1" applyBorder="1"/>
    <xf numFmtId="165" fontId="30" fillId="0" borderId="4" xfId="0" applyNumberFormat="1" applyFont="1" applyBorder="1"/>
    <xf numFmtId="165" fontId="30" fillId="3" borderId="21" xfId="0" applyNumberFormat="1" applyFont="1" applyFill="1" applyBorder="1"/>
    <xf numFmtId="1" fontId="30" fillId="0" borderId="13" xfId="0" applyNumberFormat="1" applyFont="1" applyBorder="1"/>
    <xf numFmtId="165" fontId="30" fillId="0" borderId="21" xfId="0" applyNumberFormat="1" applyFont="1" applyBorder="1"/>
    <xf numFmtId="165" fontId="29" fillId="3" borderId="21" xfId="0" applyNumberFormat="1" applyFont="1" applyFill="1" applyBorder="1"/>
    <xf numFmtId="1" fontId="30" fillId="0" borderId="5" xfId="0" applyNumberFormat="1" applyFont="1" applyBorder="1"/>
    <xf numFmtId="165" fontId="30" fillId="0" borderId="5" xfId="0" applyNumberFormat="1" applyFont="1" applyBorder="1"/>
    <xf numFmtId="165" fontId="30" fillId="0" borderId="11" xfId="0" applyNumberFormat="1" applyFont="1" applyBorder="1"/>
    <xf numFmtId="165" fontId="30" fillId="3" borderId="46" xfId="0" applyNumberFormat="1" applyFont="1" applyFill="1" applyBorder="1"/>
    <xf numFmtId="1" fontId="30" fillId="0" borderId="37" xfId="0" applyNumberFormat="1" applyFont="1" applyBorder="1"/>
    <xf numFmtId="1" fontId="32" fillId="0" borderId="34" xfId="0" applyNumberFormat="1" applyFont="1" applyBorder="1"/>
    <xf numFmtId="165" fontId="32" fillId="3" borderId="34" xfId="0" applyNumberFormat="1" applyFont="1" applyFill="1" applyBorder="1"/>
    <xf numFmtId="0" fontId="46" fillId="0" borderId="0" xfId="0" applyFont="1"/>
    <xf numFmtId="165" fontId="37" fillId="0" borderId="35" xfId="0" applyNumberFormat="1" applyFont="1" applyBorder="1"/>
    <xf numFmtId="0" fontId="28" fillId="0" borderId="47" xfId="0" applyFont="1" applyBorder="1"/>
    <xf numFmtId="165" fontId="28" fillId="0" borderId="5" xfId="0" applyNumberFormat="1" applyFont="1" applyBorder="1"/>
    <xf numFmtId="165" fontId="30" fillId="0" borderId="10" xfId="0" applyNumberFormat="1" applyFont="1" applyBorder="1"/>
    <xf numFmtId="1" fontId="31" fillId="0" borderId="0" xfId="0" applyNumberFormat="1" applyFont="1"/>
    <xf numFmtId="0" fontId="31" fillId="0" borderId="0" xfId="0" applyFont="1"/>
    <xf numFmtId="165" fontId="34" fillId="0" borderId="0" xfId="0" applyNumberFormat="1" applyFont="1"/>
    <xf numFmtId="0" fontId="31" fillId="0" borderId="0" xfId="8" applyFont="1"/>
    <xf numFmtId="0" fontId="35" fillId="0" borderId="8" xfId="0" applyFont="1" applyBorder="1"/>
    <xf numFmtId="0" fontId="28" fillId="0" borderId="48" xfId="0" applyFont="1" applyBorder="1"/>
    <xf numFmtId="0" fontId="31" fillId="0" borderId="29" xfId="0" applyFont="1" applyBorder="1"/>
    <xf numFmtId="1" fontId="30" fillId="0" borderId="10" xfId="0" applyNumberFormat="1" applyFont="1" applyBorder="1"/>
    <xf numFmtId="165" fontId="30" fillId="0" borderId="18" xfId="0" applyNumberFormat="1" applyFont="1" applyBorder="1"/>
    <xf numFmtId="0" fontId="28" fillId="0" borderId="0" xfId="0" applyFont="1" applyFill="1"/>
    <xf numFmtId="0" fontId="30" fillId="0" borderId="0" xfId="0" applyFont="1"/>
    <xf numFmtId="165" fontId="30" fillId="0" borderId="0" xfId="0" applyNumberFormat="1" applyFont="1"/>
    <xf numFmtId="0" fontId="28" fillId="0" borderId="25" xfId="0" applyFont="1" applyBorder="1" applyAlignment="1">
      <alignment horizontal="center"/>
    </xf>
    <xf numFmtId="165" fontId="28" fillId="0" borderId="5" xfId="0" applyNumberFormat="1" applyFont="1" applyBorder="1" applyAlignment="1">
      <alignment horizontal="center"/>
    </xf>
    <xf numFmtId="165" fontId="28" fillId="0" borderId="46" xfId="0" applyNumberFormat="1" applyFont="1" applyBorder="1" applyAlignment="1">
      <alignment horizontal="center"/>
    </xf>
    <xf numFmtId="165" fontId="28" fillId="0" borderId="38" xfId="0" applyNumberFormat="1" applyFont="1" applyBorder="1" applyAlignment="1">
      <alignment horizontal="center"/>
    </xf>
    <xf numFmtId="0" fontId="35" fillId="0" borderId="8" xfId="0" applyFont="1" applyBorder="1" applyAlignment="1">
      <alignment horizontal="center"/>
    </xf>
    <xf numFmtId="0" fontId="35" fillId="0" borderId="9" xfId="0" applyFont="1" applyBorder="1" applyAlignment="1"/>
    <xf numFmtId="0" fontId="35" fillId="0" borderId="8" xfId="0" applyFont="1" applyBorder="1" applyAlignment="1">
      <alignment horizontal="center" wrapText="1"/>
    </xf>
    <xf numFmtId="0" fontId="28" fillId="0" borderId="50" xfId="0" applyFont="1" applyBorder="1" applyAlignment="1">
      <alignment horizontal="center"/>
    </xf>
    <xf numFmtId="165" fontId="35" fillId="0" borderId="16" xfId="0" applyNumberFormat="1" applyFont="1" applyFill="1" applyBorder="1"/>
    <xf numFmtId="165" fontId="28" fillId="0" borderId="16" xfId="0" applyNumberFormat="1" applyFont="1" applyFill="1" applyBorder="1"/>
    <xf numFmtId="0" fontId="30" fillId="0" borderId="44" xfId="0" applyFont="1" applyBorder="1"/>
    <xf numFmtId="0" fontId="28" fillId="0" borderId="31" xfId="0" applyFont="1" applyFill="1" applyBorder="1"/>
    <xf numFmtId="165" fontId="28" fillId="0" borderId="12" xfId="0" applyNumberFormat="1" applyFont="1" applyFill="1" applyBorder="1"/>
    <xf numFmtId="0" fontId="28" fillId="0" borderId="12" xfId="0" applyFont="1" applyFill="1" applyBorder="1"/>
    <xf numFmtId="165" fontId="28" fillId="0" borderId="15" xfId="0" applyNumberFormat="1" applyFont="1" applyFill="1" applyBorder="1"/>
    <xf numFmtId="0" fontId="28" fillId="0" borderId="4" xfId="0" applyFont="1" applyFill="1" applyBorder="1"/>
    <xf numFmtId="165" fontId="28" fillId="0" borderId="3" xfId="0" applyNumberFormat="1" applyFont="1" applyFill="1" applyBorder="1"/>
    <xf numFmtId="0" fontId="28" fillId="0" borderId="3" xfId="0" applyFont="1" applyFill="1" applyBorder="1"/>
    <xf numFmtId="0" fontId="28" fillId="0" borderId="44" xfId="0" applyFont="1" applyFill="1" applyBorder="1"/>
    <xf numFmtId="165" fontId="28" fillId="0" borderId="10" xfId="0" applyNumberFormat="1" applyFont="1" applyFill="1" applyBorder="1"/>
    <xf numFmtId="0" fontId="28" fillId="0" borderId="10" xfId="0" applyFont="1" applyFill="1" applyBorder="1"/>
    <xf numFmtId="0" fontId="33" fillId="0" borderId="0" xfId="0" applyFont="1"/>
    <xf numFmtId="0" fontId="32" fillId="0" borderId="7" xfId="7" applyFont="1" applyBorder="1"/>
    <xf numFmtId="165" fontId="35" fillId="0" borderId="12" xfId="0" applyNumberFormat="1" applyFont="1" applyBorder="1" applyAlignment="1">
      <alignment horizontal="right"/>
    </xf>
    <xf numFmtId="0" fontId="28" fillId="0" borderId="52" xfId="0" applyFont="1" applyBorder="1"/>
    <xf numFmtId="0" fontId="28" fillId="0" borderId="14" xfId="0" applyFont="1" applyBorder="1" applyAlignment="1">
      <alignment wrapText="1"/>
    </xf>
    <xf numFmtId="0" fontId="28" fillId="0" borderId="14" xfId="7" applyFont="1" applyBorder="1"/>
    <xf numFmtId="165" fontId="35" fillId="0" borderId="54" xfId="0" applyNumberFormat="1" applyFont="1" applyBorder="1"/>
    <xf numFmtId="0" fontId="30" fillId="0" borderId="15" xfId="0" applyFont="1" applyBorder="1" applyAlignment="1"/>
    <xf numFmtId="0" fontId="30" fillId="0" borderId="16" xfId="0" applyFont="1" applyBorder="1" applyAlignment="1"/>
    <xf numFmtId="0" fontId="30" fillId="0" borderId="29" xfId="0" applyFont="1" applyBorder="1" applyAlignment="1"/>
    <xf numFmtId="0" fontId="35" fillId="0" borderId="3" xfId="7" applyFont="1" applyBorder="1"/>
    <xf numFmtId="165" fontId="35" fillId="0" borderId="2" xfId="0" applyNumberFormat="1" applyFont="1" applyBorder="1"/>
    <xf numFmtId="165" fontId="35" fillId="0" borderId="53" xfId="0" applyNumberFormat="1" applyFont="1" applyBorder="1"/>
    <xf numFmtId="0" fontId="28" fillId="0" borderId="48" xfId="0" applyFont="1" applyBorder="1" applyAlignment="1">
      <alignment wrapText="1"/>
    </xf>
    <xf numFmtId="165" fontId="35" fillId="0" borderId="5" xfId="0" applyNumberFormat="1" applyFont="1" applyBorder="1" applyAlignment="1">
      <alignment horizontal="center"/>
    </xf>
    <xf numFmtId="0" fontId="1" fillId="0" borderId="0" xfId="0" applyFont="1"/>
    <xf numFmtId="0" fontId="32" fillId="0" borderId="2" xfId="0" applyFont="1" applyFill="1" applyBorder="1" applyAlignment="1">
      <alignment horizontal="center" vertical="center" wrapText="1"/>
    </xf>
    <xf numFmtId="0" fontId="49" fillId="0" borderId="0" xfId="0" applyFont="1" applyBorder="1" applyAlignment="1"/>
    <xf numFmtId="0" fontId="50" fillId="0" borderId="0" xfId="0" applyFont="1" applyBorder="1"/>
    <xf numFmtId="0" fontId="30" fillId="4" borderId="0" xfId="0" applyFont="1" applyFill="1"/>
    <xf numFmtId="0" fontId="0" fillId="4" borderId="0" xfId="0" applyFill="1"/>
    <xf numFmtId="2" fontId="30" fillId="0" borderId="3" xfId="0" applyNumberFormat="1" applyFont="1" applyFill="1" applyBorder="1"/>
    <xf numFmtId="0" fontId="33" fillId="0" borderId="4" xfId="0" applyFont="1" applyBorder="1" applyAlignment="1">
      <alignment horizontal="left" vertical="justify" wrapText="1"/>
    </xf>
    <xf numFmtId="165" fontId="30" fillId="4" borderId="3" xfId="0" applyNumberFormat="1" applyFont="1" applyFill="1" applyBorder="1" applyAlignment="1">
      <alignment horizontal="right"/>
    </xf>
    <xf numFmtId="165" fontId="28" fillId="4" borderId="3" xfId="0" applyNumberFormat="1" applyFont="1" applyFill="1" applyBorder="1" applyAlignment="1">
      <alignment horizontal="right"/>
    </xf>
    <xf numFmtId="165" fontId="28" fillId="6" borderId="3" xfId="7" applyNumberFormat="1" applyFont="1" applyFill="1" applyBorder="1" applyAlignment="1">
      <alignment horizontal="center"/>
    </xf>
    <xf numFmtId="165" fontId="35" fillId="6" borderId="3" xfId="7" applyNumberFormat="1" applyFont="1" applyFill="1" applyBorder="1" applyAlignment="1">
      <alignment horizontal="center"/>
    </xf>
    <xf numFmtId="0" fontId="31" fillId="0" borderId="47" xfId="0" applyFont="1" applyBorder="1"/>
    <xf numFmtId="0" fontId="31" fillId="0" borderId="14" xfId="0" applyFont="1" applyBorder="1"/>
    <xf numFmtId="0" fontId="31" fillId="0" borderId="14" xfId="0" applyFont="1" applyBorder="1" applyAlignment="1">
      <alignment horizontal="left"/>
    </xf>
    <xf numFmtId="0" fontId="31" fillId="0" borderId="17" xfId="0" applyFont="1" applyBorder="1"/>
    <xf numFmtId="0" fontId="32" fillId="0" borderId="8" xfId="0" applyFont="1" applyFill="1" applyBorder="1"/>
    <xf numFmtId="0" fontId="50" fillId="4" borderId="0" xfId="0" applyFont="1" applyFill="1" applyBorder="1"/>
    <xf numFmtId="0" fontId="12" fillId="4" borderId="0" xfId="0" applyFont="1" applyFill="1"/>
    <xf numFmtId="0" fontId="31" fillId="0" borderId="0" xfId="0" applyFont="1" applyFill="1" applyBorder="1"/>
    <xf numFmtId="0" fontId="0" fillId="0" borderId="0" xfId="0" applyFill="1" applyBorder="1"/>
    <xf numFmtId="1" fontId="51" fillId="0" borderId="0" xfId="0" applyNumberFormat="1" applyFont="1" applyBorder="1" applyAlignment="1">
      <alignment horizontal="center"/>
    </xf>
    <xf numFmtId="1" fontId="52" fillId="0" borderId="0" xfId="0" applyNumberFormat="1" applyFont="1" applyBorder="1" applyAlignment="1">
      <alignment horizontal="center"/>
    </xf>
    <xf numFmtId="0" fontId="44" fillId="0" borderId="0" xfId="0" applyFont="1" applyBorder="1" applyAlignment="1">
      <alignment horizontal="center"/>
    </xf>
    <xf numFmtId="0" fontId="51" fillId="0" borderId="0" xfId="0" applyFont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165" fontId="28" fillId="4" borderId="3" xfId="0" applyNumberFormat="1" applyFont="1" applyFill="1" applyBorder="1"/>
    <xf numFmtId="1" fontId="28" fillId="0" borderId="0" xfId="0" applyNumberFormat="1" applyFont="1" applyFill="1" applyBorder="1" applyAlignment="1">
      <alignment horizontal="left" indent="4"/>
    </xf>
    <xf numFmtId="0" fontId="7" fillId="0" borderId="0" xfId="0" applyFont="1" applyFill="1" applyBorder="1"/>
    <xf numFmtId="0" fontId="28" fillId="4" borderId="14" xfId="0" applyFont="1" applyFill="1" applyBorder="1" applyAlignment="1">
      <alignment horizontal="left"/>
    </xf>
    <xf numFmtId="0" fontId="28" fillId="4" borderId="14" xfId="0" applyFont="1" applyFill="1" applyBorder="1" applyAlignment="1">
      <alignment horizontal="center"/>
    </xf>
    <xf numFmtId="0" fontId="35" fillId="4" borderId="14" xfId="0" applyFont="1" applyFill="1" applyBorder="1"/>
    <xf numFmtId="0" fontId="28" fillId="4" borderId="14" xfId="0" quotePrefix="1" applyFont="1" applyFill="1" applyBorder="1" applyAlignment="1">
      <alignment horizontal="center"/>
    </xf>
    <xf numFmtId="0" fontId="0" fillId="0" borderId="0" xfId="0" applyFont="1"/>
    <xf numFmtId="0" fontId="28" fillId="0" borderId="0" xfId="0" applyFont="1" applyFill="1" applyBorder="1"/>
    <xf numFmtId="0" fontId="32" fillId="0" borderId="54" xfId="0" applyFont="1" applyFill="1" applyBorder="1" applyAlignment="1">
      <alignment vertical="center"/>
    </xf>
    <xf numFmtId="0" fontId="32" fillId="4" borderId="6" xfId="0" applyFont="1" applyFill="1" applyBorder="1" applyAlignment="1">
      <alignment horizontal="left" vertical="center"/>
    </xf>
    <xf numFmtId="0" fontId="57" fillId="0" borderId="0" xfId="0" applyFont="1"/>
    <xf numFmtId="165" fontId="57" fillId="0" borderId="0" xfId="0" applyNumberFormat="1" applyFont="1"/>
    <xf numFmtId="0" fontId="31" fillId="0" borderId="5" xfId="0" applyFont="1" applyBorder="1"/>
    <xf numFmtId="1" fontId="35" fillId="0" borderId="3" xfId="7" applyNumberFormat="1" applyFont="1" applyBorder="1" applyAlignment="1">
      <alignment horizontal="right"/>
    </xf>
    <xf numFmtId="1" fontId="41" fillId="0" borderId="3" xfId="7" applyNumberFormat="1" applyFont="1" applyBorder="1" applyAlignment="1">
      <alignment horizontal="right"/>
    </xf>
    <xf numFmtId="0" fontId="28" fillId="0" borderId="47" xfId="7" applyFont="1" applyBorder="1"/>
    <xf numFmtId="0" fontId="28" fillId="0" borderId="48" xfId="7" applyFont="1" applyBorder="1"/>
    <xf numFmtId="0" fontId="35" fillId="0" borderId="3" xfId="7" applyFont="1" applyBorder="1" applyAlignment="1">
      <alignment horizontal="center"/>
    </xf>
    <xf numFmtId="0" fontId="35" fillId="0" borderId="3" xfId="0" applyFont="1" applyBorder="1" applyAlignment="1">
      <alignment horizontal="center" wrapText="1"/>
    </xf>
    <xf numFmtId="0" fontId="29" fillId="0" borderId="3" xfId="7" applyFont="1" applyBorder="1"/>
    <xf numFmtId="0" fontId="29" fillId="0" borderId="3" xfId="0" applyFont="1" applyBorder="1" applyAlignment="1">
      <alignment horizontal="right"/>
    </xf>
    <xf numFmtId="0" fontId="28" fillId="6" borderId="3" xfId="7" applyFont="1" applyFill="1" applyBorder="1" applyAlignment="1">
      <alignment horizontal="center"/>
    </xf>
    <xf numFmtId="1" fontId="31" fillId="0" borderId="0" xfId="0" applyNumberFormat="1" applyFont="1" applyFill="1" applyBorder="1" applyAlignment="1">
      <alignment horizontal="center"/>
    </xf>
    <xf numFmtId="0" fontId="30" fillId="0" borderId="3" xfId="1" applyFont="1" applyBorder="1"/>
    <xf numFmtId="0" fontId="29" fillId="5" borderId="3" xfId="0" applyFont="1" applyFill="1" applyBorder="1" applyAlignment="1"/>
    <xf numFmtId="1" fontId="29" fillId="0" borderId="3" xfId="0" applyNumberFormat="1" applyFont="1" applyBorder="1"/>
    <xf numFmtId="0" fontId="35" fillId="4" borderId="7" xfId="0" applyFont="1" applyFill="1" applyBorder="1"/>
    <xf numFmtId="165" fontId="35" fillId="4" borderId="34" xfId="0" applyNumberFormat="1" applyFont="1" applyFill="1" applyBorder="1" applyAlignment="1">
      <alignment horizontal="center"/>
    </xf>
    <xf numFmtId="165" fontId="35" fillId="4" borderId="32" xfId="0" applyNumberFormat="1" applyFont="1" applyFill="1" applyBorder="1" applyAlignment="1">
      <alignment horizontal="center"/>
    </xf>
    <xf numFmtId="1" fontId="35" fillId="4" borderId="34" xfId="0" applyNumberFormat="1" applyFont="1" applyFill="1" applyBorder="1" applyAlignment="1">
      <alignment horizontal="center"/>
    </xf>
    <xf numFmtId="165" fontId="35" fillId="4" borderId="36" xfId="0" applyNumberFormat="1" applyFont="1" applyFill="1" applyBorder="1" applyAlignment="1">
      <alignment horizontal="right"/>
    </xf>
    <xf numFmtId="0" fontId="14" fillId="4" borderId="34" xfId="0" applyFont="1" applyFill="1" applyBorder="1"/>
    <xf numFmtId="165" fontId="37" fillId="0" borderId="3" xfId="0" applyNumberFormat="1" applyFont="1" applyBorder="1"/>
    <xf numFmtId="0" fontId="28" fillId="4" borderId="14" xfId="0" applyFont="1" applyFill="1" applyBorder="1"/>
    <xf numFmtId="1" fontId="29" fillId="0" borderId="3" xfId="0" applyNumberFormat="1" applyFont="1" applyBorder="1" applyAlignment="1">
      <alignment horizontal="right"/>
    </xf>
    <xf numFmtId="165" fontId="29" fillId="0" borderId="3" xfId="0" applyNumberFormat="1" applyFont="1" applyBorder="1" applyAlignment="1">
      <alignment horizontal="right"/>
    </xf>
    <xf numFmtId="165" fontId="28" fillId="0" borderId="0" xfId="0" applyNumberFormat="1" applyFont="1" applyFill="1" applyBorder="1"/>
    <xf numFmtId="165" fontId="29" fillId="5" borderId="3" xfId="18" applyNumberFormat="1" applyFont="1" applyFill="1" applyBorder="1" applyAlignment="1">
      <alignment horizontal="right"/>
    </xf>
    <xf numFmtId="165" fontId="29" fillId="0" borderId="3" xfId="0" applyNumberFormat="1" applyFont="1" applyFill="1" applyBorder="1"/>
    <xf numFmtId="0" fontId="39" fillId="0" borderId="0" xfId="0" applyFont="1" applyBorder="1" applyAlignment="1">
      <alignment horizontal="center"/>
    </xf>
    <xf numFmtId="1" fontId="30" fillId="0" borderId="3" xfId="9" applyNumberFormat="1" applyFont="1" applyFill="1" applyBorder="1"/>
    <xf numFmtId="1" fontId="29" fillId="5" borderId="3" xfId="0" applyNumberFormat="1" applyFont="1" applyFill="1" applyBorder="1" applyAlignment="1"/>
    <xf numFmtId="0" fontId="30" fillId="0" borderId="3" xfId="9" applyFont="1" applyBorder="1"/>
    <xf numFmtId="0" fontId="30" fillId="0" borderId="3" xfId="5" applyFont="1" applyBorder="1"/>
    <xf numFmtId="0" fontId="30" fillId="4" borderId="3" xfId="1" applyFont="1" applyFill="1" applyBorder="1"/>
    <xf numFmtId="0" fontId="30" fillId="0" borderId="3" xfId="14" applyFont="1" applyBorder="1" applyAlignment="1">
      <alignment horizontal="left"/>
    </xf>
    <xf numFmtId="1" fontId="30" fillId="0" borderId="3" xfId="5" applyNumberFormat="1" applyFont="1" applyFill="1" applyBorder="1"/>
    <xf numFmtId="0" fontId="30" fillId="0" borderId="3" xfId="9" applyFont="1" applyBorder="1" applyAlignment="1">
      <alignment horizontal="left"/>
    </xf>
    <xf numFmtId="1" fontId="29" fillId="5" borderId="3" xfId="0" applyNumberFormat="1" applyFont="1" applyFill="1" applyBorder="1" applyAlignment="1">
      <alignment horizontal="right"/>
    </xf>
    <xf numFmtId="1" fontId="29" fillId="5" borderId="3" xfId="0" applyNumberFormat="1" applyFont="1" applyFill="1" applyBorder="1" applyAlignment="1">
      <alignment horizontal="center"/>
    </xf>
    <xf numFmtId="0" fontId="29" fillId="0" borderId="3" xfId="5" applyFont="1" applyBorder="1"/>
    <xf numFmtId="1" fontId="29" fillId="5" borderId="3" xfId="16" applyNumberFormat="1" applyFont="1" applyFill="1" applyBorder="1" applyAlignment="1">
      <alignment horizontal="right"/>
    </xf>
    <xf numFmtId="0" fontId="29" fillId="0" borderId="3" xfId="0" applyFont="1" applyBorder="1"/>
    <xf numFmtId="0" fontId="30" fillId="0" borderId="3" xfId="14" applyFont="1" applyFill="1" applyBorder="1" applyAlignment="1">
      <alignment horizontal="left"/>
    </xf>
    <xf numFmtId="0" fontId="29" fillId="0" borderId="3" xfId="1" applyFont="1" applyBorder="1"/>
    <xf numFmtId="165" fontId="29" fillId="5" borderId="3" xfId="0" applyNumberFormat="1" applyFont="1" applyFill="1" applyBorder="1" applyAlignment="1">
      <alignment horizontal="right"/>
    </xf>
    <xf numFmtId="0" fontId="31" fillId="0" borderId="11" xfId="0" applyFont="1" applyBorder="1" applyAlignment="1">
      <alignment horizontal="left"/>
    </xf>
    <xf numFmtId="0" fontId="31" fillId="0" borderId="57" xfId="0" applyFont="1" applyBorder="1" applyAlignment="1">
      <alignment horizontal="left"/>
    </xf>
    <xf numFmtId="0" fontId="31" fillId="0" borderId="58" xfId="0" applyFont="1" applyBorder="1"/>
    <xf numFmtId="0" fontId="31" fillId="5" borderId="56" xfId="0" applyFont="1" applyFill="1" applyBorder="1" applyAlignment="1">
      <alignment horizontal="center" vertical="center"/>
    </xf>
    <xf numFmtId="0" fontId="32" fillId="5" borderId="52" xfId="0" applyFont="1" applyFill="1" applyBorder="1" applyAlignment="1">
      <alignment horizontal="center" vertical="center"/>
    </xf>
    <xf numFmtId="0" fontId="26" fillId="0" borderId="0" xfId="0" applyFont="1"/>
    <xf numFmtId="0" fontId="31" fillId="0" borderId="56" xfId="0" applyFont="1" applyBorder="1" applyAlignment="1">
      <alignment vertical="center"/>
    </xf>
    <xf numFmtId="0" fontId="31" fillId="0" borderId="1" xfId="0" applyFont="1" applyBorder="1" applyAlignment="1">
      <alignment vertical="center"/>
    </xf>
    <xf numFmtId="0" fontId="31" fillId="0" borderId="59" xfId="0" applyFont="1" applyBorder="1" applyAlignment="1">
      <alignment horizontal="center" vertical="center" wrapText="1"/>
    </xf>
    <xf numFmtId="0" fontId="31" fillId="0" borderId="59" xfId="0" applyFont="1" applyBorder="1" applyAlignment="1">
      <alignment vertical="center"/>
    </xf>
    <xf numFmtId="0" fontId="28" fillId="0" borderId="2" xfId="0" applyFont="1" applyBorder="1" applyAlignment="1">
      <alignment horizontal="center"/>
    </xf>
    <xf numFmtId="0" fontId="31" fillId="0" borderId="1" xfId="0" applyFont="1" applyBorder="1" applyAlignment="1">
      <alignment vertical="center" wrapText="1"/>
    </xf>
    <xf numFmtId="0" fontId="31" fillId="0" borderId="59" xfId="0" applyFont="1" applyBorder="1" applyAlignment="1">
      <alignment vertical="center" wrapText="1"/>
    </xf>
    <xf numFmtId="165" fontId="29" fillId="0" borderId="3" xfId="0" applyNumberFormat="1" applyFont="1" applyBorder="1"/>
    <xf numFmtId="0" fontId="34" fillId="0" borderId="0" xfId="0" applyFont="1" applyFill="1" applyBorder="1"/>
    <xf numFmtId="1" fontId="34" fillId="0" borderId="0" xfId="1" applyNumberFormat="1" applyFont="1" applyFill="1" applyBorder="1"/>
    <xf numFmtId="0" fontId="8" fillId="5" borderId="56" xfId="7" applyFont="1" applyFill="1" applyBorder="1" applyAlignment="1">
      <alignment horizontal="center"/>
    </xf>
    <xf numFmtId="0" fontId="8" fillId="5" borderId="61" xfId="7" applyFont="1" applyFill="1" applyBorder="1" applyAlignment="1">
      <alignment horizontal="center"/>
    </xf>
    <xf numFmtId="0" fontId="35" fillId="6" borderId="3" xfId="7" applyFont="1" applyFill="1" applyBorder="1" applyAlignment="1">
      <alignment horizontal="center"/>
    </xf>
    <xf numFmtId="165" fontId="35" fillId="0" borderId="3" xfId="7" applyNumberFormat="1" applyFont="1" applyBorder="1"/>
    <xf numFmtId="165" fontId="35" fillId="6" borderId="3" xfId="7" applyNumberFormat="1" applyFont="1" applyFill="1" applyBorder="1"/>
    <xf numFmtId="0" fontId="58" fillId="0" borderId="0" xfId="8" applyFont="1"/>
    <xf numFmtId="165" fontId="29" fillId="4" borderId="3" xfId="0" applyNumberFormat="1" applyFont="1" applyFill="1" applyBorder="1" applyAlignment="1">
      <alignment horizontal="right"/>
    </xf>
    <xf numFmtId="0" fontId="0" fillId="4" borderId="0" xfId="0" applyFont="1" applyFill="1"/>
    <xf numFmtId="0" fontId="0" fillId="2" borderId="53" xfId="7" applyFont="1" applyFill="1" applyBorder="1" applyAlignment="1"/>
    <xf numFmtId="0" fontId="8" fillId="5" borderId="1" xfId="7" applyFont="1" applyFill="1" applyBorder="1" applyAlignment="1">
      <alignment horizontal="center"/>
    </xf>
    <xf numFmtId="0" fontId="8" fillId="5" borderId="52" xfId="7" applyFont="1" applyFill="1" applyBorder="1" applyAlignment="1">
      <alignment horizontal="center"/>
    </xf>
    <xf numFmtId="0" fontId="8" fillId="5" borderId="23" xfId="7" applyFont="1" applyFill="1" applyBorder="1" applyAlignment="1">
      <alignment horizontal="center"/>
    </xf>
    <xf numFmtId="0" fontId="8" fillId="5" borderId="26" xfId="7" applyFont="1" applyFill="1" applyBorder="1" applyAlignment="1">
      <alignment horizontal="center"/>
    </xf>
    <xf numFmtId="0" fontId="8" fillId="5" borderId="62" xfId="7" applyFont="1" applyFill="1" applyBorder="1" applyAlignment="1">
      <alignment horizontal="center"/>
    </xf>
    <xf numFmtId="165" fontId="2" fillId="0" borderId="0" xfId="7" applyNumberFormat="1"/>
    <xf numFmtId="0" fontId="28" fillId="4" borderId="1" xfId="0" applyFont="1" applyFill="1" applyBorder="1" applyAlignment="1">
      <alignment horizontal="center"/>
    </xf>
    <xf numFmtId="0" fontId="30" fillId="4" borderId="16" xfId="0" applyFont="1" applyFill="1" applyBorder="1"/>
    <xf numFmtId="0" fontId="3" fillId="0" borderId="0" xfId="8" applyFont="1"/>
    <xf numFmtId="165" fontId="3" fillId="0" borderId="0" xfId="8" applyNumberFormat="1" applyFont="1"/>
    <xf numFmtId="1" fontId="28" fillId="0" borderId="57" xfId="0" applyNumberFormat="1" applyFont="1" applyFill="1" applyBorder="1" applyAlignment="1">
      <alignment horizontal="right"/>
    </xf>
    <xf numFmtId="1" fontId="28" fillId="0" borderId="0" xfId="0" applyNumberFormat="1" applyFont="1" applyFill="1" applyBorder="1" applyAlignment="1">
      <alignment horizontal="right"/>
    </xf>
    <xf numFmtId="1" fontId="12" fillId="0" borderId="0" xfId="0" applyNumberFormat="1" applyFont="1" applyBorder="1" applyAlignment="1">
      <alignment horizontal="right"/>
    </xf>
    <xf numFmtId="1" fontId="7" fillId="0" borderId="0" xfId="0" applyNumberFormat="1" applyFont="1" applyBorder="1"/>
    <xf numFmtId="1" fontId="7" fillId="0" borderId="0" xfId="0" applyNumberFormat="1" applyFont="1" applyBorder="1" applyAlignment="1">
      <alignment horizontal="center"/>
    </xf>
    <xf numFmtId="1" fontId="7" fillId="0" borderId="0" xfId="16" applyNumberFormat="1" applyFont="1" applyBorder="1" applyAlignment="1">
      <alignment horizontal="right"/>
    </xf>
    <xf numFmtId="1" fontId="18" fillId="0" borderId="0" xfId="0" applyNumberFormat="1" applyFont="1" applyBorder="1" applyAlignment="1">
      <alignment horizontal="right"/>
    </xf>
    <xf numFmtId="1" fontId="0" fillId="0" borderId="0" xfId="0" applyNumberFormat="1" applyBorder="1"/>
    <xf numFmtId="1" fontId="31" fillId="0" borderId="0" xfId="0" applyNumberFormat="1" applyFont="1" applyFill="1" applyBorder="1"/>
    <xf numFmtId="1" fontId="31" fillId="0" borderId="0" xfId="10" applyNumberFormat="1" applyFont="1" applyFill="1" applyBorder="1" applyAlignment="1" applyProtection="1">
      <protection locked="0"/>
    </xf>
    <xf numFmtId="0" fontId="28" fillId="0" borderId="48" xfId="0" applyFont="1" applyBorder="1" applyAlignment="1">
      <alignment horizontal="center"/>
    </xf>
    <xf numFmtId="0" fontId="28" fillId="0" borderId="3" xfId="0" applyFont="1" applyBorder="1" applyAlignment="1">
      <alignment horizontal="center"/>
    </xf>
    <xf numFmtId="0" fontId="28" fillId="0" borderId="3" xfId="0" applyFont="1" applyBorder="1" applyAlignment="1">
      <alignment horizontal="center" vertical="center"/>
    </xf>
    <xf numFmtId="165" fontId="35" fillId="0" borderId="3" xfId="0" applyNumberFormat="1" applyFont="1" applyBorder="1" applyAlignment="1">
      <alignment horizontal="center" vertical="center"/>
    </xf>
    <xf numFmtId="165" fontId="35" fillId="0" borderId="3" xfId="0" applyNumberFormat="1" applyFont="1" applyFill="1" applyBorder="1" applyAlignment="1">
      <alignment horizontal="center"/>
    </xf>
    <xf numFmtId="165" fontId="35" fillId="4" borderId="3" xfId="0" applyNumberFormat="1" applyFont="1" applyFill="1" applyBorder="1" applyAlignment="1">
      <alignment horizontal="center"/>
    </xf>
    <xf numFmtId="165" fontId="28" fillId="4" borderId="3" xfId="0" applyNumberFormat="1" applyFont="1" applyFill="1" applyBorder="1" applyAlignment="1">
      <alignment horizontal="center"/>
    </xf>
    <xf numFmtId="165" fontId="28" fillId="0" borderId="3" xfId="0" applyNumberFormat="1" applyFont="1" applyFill="1" applyBorder="1" applyAlignment="1">
      <alignment horizontal="center"/>
    </xf>
    <xf numFmtId="165" fontId="28" fillId="0" borderId="16" xfId="0" applyNumberFormat="1" applyFont="1" applyFill="1" applyBorder="1" applyAlignment="1">
      <alignment horizontal="center"/>
    </xf>
    <xf numFmtId="1" fontId="35" fillId="4" borderId="3" xfId="0" applyNumberFormat="1" applyFont="1" applyFill="1" applyBorder="1" applyAlignment="1">
      <alignment horizontal="center"/>
    </xf>
    <xf numFmtId="165" fontId="28" fillId="0" borderId="5" xfId="0" applyNumberFormat="1" applyFont="1" applyFill="1" applyBorder="1" applyAlignment="1">
      <alignment horizontal="center"/>
    </xf>
    <xf numFmtId="0" fontId="35" fillId="0" borderId="3" xfId="0" applyFont="1" applyFill="1" applyBorder="1" applyAlignment="1">
      <alignment horizontal="center"/>
    </xf>
    <xf numFmtId="165" fontId="35" fillId="0" borderId="3" xfId="0" applyNumberFormat="1" applyFont="1" applyFill="1" applyBorder="1" applyAlignment="1">
      <alignment horizontal="center" vertical="center"/>
    </xf>
    <xf numFmtId="165" fontId="35" fillId="4" borderId="3" xfId="0" applyNumberFormat="1" applyFont="1" applyFill="1" applyBorder="1" applyAlignment="1">
      <alignment horizontal="center" vertical="center"/>
    </xf>
    <xf numFmtId="0" fontId="31" fillId="4" borderId="3" xfId="0" applyFont="1" applyFill="1" applyBorder="1"/>
    <xf numFmtId="165" fontId="29" fillId="0" borderId="3" xfId="13" applyNumberFormat="1" applyFont="1" applyBorder="1"/>
    <xf numFmtId="0" fontId="30" fillId="0" borderId="3" xfId="1" applyFont="1" applyBorder="1" applyAlignment="1">
      <alignment horizontal="left"/>
    </xf>
    <xf numFmtId="165" fontId="29" fillId="4" borderId="3" xfId="14" applyNumberFormat="1" applyFont="1" applyFill="1" applyBorder="1"/>
    <xf numFmtId="14" fontId="32" fillId="4" borderId="1" xfId="0" applyNumberFormat="1" applyFont="1" applyFill="1" applyBorder="1" applyAlignment="1">
      <alignment horizontal="center"/>
    </xf>
    <xf numFmtId="0" fontId="31" fillId="4" borderId="1" xfId="0" applyFont="1" applyFill="1" applyBorder="1" applyAlignment="1">
      <alignment horizontal="center"/>
    </xf>
    <xf numFmtId="0" fontId="31" fillId="4" borderId="61" xfId="0" applyFont="1" applyFill="1" applyBorder="1" applyAlignment="1">
      <alignment horizontal="center"/>
    </xf>
    <xf numFmtId="0" fontId="32" fillId="4" borderId="23" xfId="0" applyFont="1" applyFill="1" applyBorder="1" applyAlignment="1">
      <alignment horizontal="center"/>
    </xf>
    <xf numFmtId="0" fontId="31" fillId="4" borderId="2" xfId="0" applyFont="1" applyFill="1" applyBorder="1" applyAlignment="1">
      <alignment horizontal="center"/>
    </xf>
    <xf numFmtId="0" fontId="31" fillId="4" borderId="22" xfId="0" applyFont="1" applyFill="1" applyBorder="1" applyAlignment="1">
      <alignment horizontal="center"/>
    </xf>
    <xf numFmtId="0" fontId="31" fillId="4" borderId="23" xfId="0" applyFont="1" applyFill="1" applyBorder="1" applyAlignment="1">
      <alignment horizontal="center"/>
    </xf>
    <xf numFmtId="0" fontId="24" fillId="0" borderId="0" xfId="0" applyFont="1" applyBorder="1"/>
    <xf numFmtId="0" fontId="32" fillId="0" borderId="35" xfId="0" applyFont="1" applyFill="1" applyBorder="1"/>
    <xf numFmtId="165" fontId="32" fillId="0" borderId="32" xfId="0" applyNumberFormat="1" applyFont="1" applyFill="1" applyBorder="1"/>
    <xf numFmtId="165" fontId="32" fillId="0" borderId="34" xfId="0" applyNumberFormat="1" applyFont="1" applyFill="1" applyBorder="1"/>
    <xf numFmtId="165" fontId="32" fillId="0" borderId="8" xfId="0" applyNumberFormat="1" applyFont="1" applyFill="1" applyBorder="1"/>
    <xf numFmtId="165" fontId="35" fillId="2" borderId="2" xfId="0" applyNumberFormat="1" applyFont="1" applyFill="1" applyBorder="1"/>
    <xf numFmtId="165" fontId="37" fillId="4" borderId="34" xfId="0" applyNumberFormat="1" applyFont="1" applyFill="1" applyBorder="1"/>
    <xf numFmtId="165" fontId="30" fillId="4" borderId="21" xfId="0" applyNumberFormat="1" applyFont="1" applyFill="1" applyBorder="1" applyAlignment="1">
      <alignment horizontal="right"/>
    </xf>
    <xf numFmtId="165" fontId="29" fillId="4" borderId="21" xfId="0" applyNumberFormat="1" applyFont="1" applyFill="1" applyBorder="1" applyAlignment="1">
      <alignment horizontal="right"/>
    </xf>
    <xf numFmtId="0" fontId="31" fillId="5" borderId="56" xfId="0" applyFont="1" applyFill="1" applyBorder="1" applyAlignment="1">
      <alignment vertical="center" wrapText="1"/>
    </xf>
    <xf numFmtId="0" fontId="0" fillId="8" borderId="0" xfId="0" applyFill="1"/>
    <xf numFmtId="0" fontId="26" fillId="8" borderId="7" xfId="0" applyFont="1" applyFill="1" applyBorder="1" applyAlignment="1">
      <alignment horizontal="center"/>
    </xf>
    <xf numFmtId="0" fontId="26" fillId="8" borderId="9" xfId="0" applyFont="1" applyFill="1" applyBorder="1" applyAlignment="1">
      <alignment horizontal="center"/>
    </xf>
    <xf numFmtId="0" fontId="26" fillId="8" borderId="24" xfId="0" applyFont="1" applyFill="1" applyBorder="1" applyAlignment="1">
      <alignment horizontal="center"/>
    </xf>
    <xf numFmtId="0" fontId="26" fillId="8" borderId="7" xfId="0" applyFont="1" applyFill="1" applyBorder="1"/>
    <xf numFmtId="0" fontId="26" fillId="8" borderId="8" xfId="0" applyFont="1" applyFill="1" applyBorder="1"/>
    <xf numFmtId="0" fontId="26" fillId="8" borderId="9" xfId="0" applyFont="1" applyFill="1" applyBorder="1"/>
    <xf numFmtId="0" fontId="26" fillId="8" borderId="59" xfId="0" applyFont="1" applyFill="1" applyBorder="1"/>
    <xf numFmtId="0" fontId="26" fillId="8" borderId="1" xfId="0" applyFont="1" applyFill="1" applyBorder="1"/>
    <xf numFmtId="0" fontId="26" fillId="0" borderId="0" xfId="0" applyFont="1" applyBorder="1"/>
    <xf numFmtId="0" fontId="31" fillId="4" borderId="1" xfId="0" applyFont="1" applyFill="1" applyBorder="1" applyAlignment="1">
      <alignment vertical="center" wrapText="1"/>
    </xf>
    <xf numFmtId="165" fontId="28" fillId="0" borderId="30" xfId="0" applyNumberFormat="1" applyFont="1" applyBorder="1" applyAlignment="1">
      <alignment horizontal="center"/>
    </xf>
    <xf numFmtId="165" fontId="28" fillId="0" borderId="21" xfId="0" applyNumberFormat="1" applyFont="1" applyBorder="1" applyAlignment="1">
      <alignment horizontal="center"/>
    </xf>
    <xf numFmtId="165" fontId="28" fillId="0" borderId="49" xfId="0" applyNumberFormat="1" applyFont="1" applyBorder="1" applyAlignment="1">
      <alignment horizontal="center"/>
    </xf>
    <xf numFmtId="165" fontId="35" fillId="0" borderId="3" xfId="0" applyNumberFormat="1" applyFont="1" applyBorder="1"/>
    <xf numFmtId="0" fontId="35" fillId="0" borderId="1" xfId="0" applyFont="1" applyBorder="1" applyAlignment="1">
      <alignment horizontal="right"/>
    </xf>
    <xf numFmtId="0" fontId="28" fillId="0" borderId="61" xfId="0" applyFont="1" applyBorder="1" applyAlignment="1">
      <alignment horizontal="right"/>
    </xf>
    <xf numFmtId="165" fontId="28" fillId="6" borderId="21" xfId="7" applyNumberFormat="1" applyFont="1" applyFill="1" applyBorder="1" applyAlignment="1">
      <alignment horizontal="center"/>
    </xf>
    <xf numFmtId="0" fontId="28" fillId="9" borderId="3" xfId="0" applyFont="1" applyFill="1" applyBorder="1" applyAlignment="1">
      <alignment horizontal="right"/>
    </xf>
    <xf numFmtId="0" fontId="28" fillId="9" borderId="3" xfId="0" applyFont="1" applyFill="1" applyBorder="1" applyAlignment="1">
      <alignment horizontal="left"/>
    </xf>
    <xf numFmtId="0" fontId="31" fillId="9" borderId="3" xfId="0" applyFont="1" applyFill="1" applyBorder="1" applyAlignment="1">
      <alignment horizontal="right"/>
    </xf>
    <xf numFmtId="0" fontId="31" fillId="9" borderId="3" xfId="0" applyFont="1" applyFill="1" applyBorder="1"/>
    <xf numFmtId="0" fontId="8" fillId="9" borderId="62" xfId="7" applyFont="1" applyFill="1" applyBorder="1"/>
    <xf numFmtId="0" fontId="4" fillId="9" borderId="63" xfId="7" applyFont="1" applyFill="1" applyBorder="1" applyAlignment="1">
      <alignment horizontal="center"/>
    </xf>
    <xf numFmtId="0" fontId="8" fillId="9" borderId="52" xfId="7" applyFont="1" applyFill="1" applyBorder="1" applyAlignment="1">
      <alignment horizontal="center"/>
    </xf>
    <xf numFmtId="0" fontId="28" fillId="5" borderId="54" xfId="0" applyFont="1" applyFill="1" applyBorder="1" applyAlignment="1">
      <alignment horizontal="left"/>
    </xf>
    <xf numFmtId="0" fontId="28" fillId="5" borderId="54" xfId="0" applyFont="1" applyFill="1" applyBorder="1" applyAlignment="1">
      <alignment horizontal="right"/>
    </xf>
    <xf numFmtId="0" fontId="35" fillId="0" borderId="37" xfId="0" applyFont="1" applyBorder="1" applyAlignment="1">
      <alignment horizontal="center"/>
    </xf>
    <xf numFmtId="0" fontId="35" fillId="0" borderId="0" xfId="0" applyFont="1"/>
    <xf numFmtId="0" fontId="60" fillId="0" borderId="0" xfId="0" applyFont="1"/>
    <xf numFmtId="165" fontId="29" fillId="5" borderId="13" xfId="0" applyNumberFormat="1" applyFont="1" applyFill="1" applyBorder="1"/>
    <xf numFmtId="165" fontId="29" fillId="5" borderId="13" xfId="0" applyNumberFormat="1" applyFont="1" applyFill="1" applyBorder="1" applyAlignment="1">
      <alignment horizontal="right"/>
    </xf>
    <xf numFmtId="165" fontId="30" fillId="8" borderId="0" xfId="0" applyNumberFormat="1" applyFont="1" applyFill="1"/>
    <xf numFmtId="0" fontId="31" fillId="4" borderId="56" xfId="0" applyFont="1" applyFill="1" applyBorder="1" applyAlignment="1">
      <alignment vertical="center" wrapText="1"/>
    </xf>
    <xf numFmtId="0" fontId="31" fillId="0" borderId="5" xfId="0" applyFont="1" applyBorder="1" applyAlignment="1">
      <alignment horizontal="center" vertical="center" wrapText="1"/>
    </xf>
    <xf numFmtId="0" fontId="31" fillId="0" borderId="5" xfId="0" applyFont="1" applyBorder="1" applyAlignment="1">
      <alignment vertical="center"/>
    </xf>
    <xf numFmtId="0" fontId="31" fillId="0" borderId="61" xfId="0" applyFont="1" applyBorder="1" applyAlignment="1" applyProtection="1">
      <alignment horizontal="center" vertical="center" wrapText="1"/>
      <protection locked="0"/>
    </xf>
    <xf numFmtId="0" fontId="31" fillId="0" borderId="59" xfId="0" applyFont="1" applyBorder="1" applyAlignment="1" applyProtection="1">
      <alignment horizontal="center" vertical="center" wrapText="1"/>
      <protection locked="0"/>
    </xf>
    <xf numFmtId="0" fontId="31" fillId="0" borderId="1" xfId="0" applyFont="1" applyBorder="1" applyAlignment="1" applyProtection="1">
      <alignment horizontal="center" vertical="center" wrapText="1"/>
      <protection locked="0"/>
    </xf>
    <xf numFmtId="0" fontId="31" fillId="5" borderId="59" xfId="0" applyFont="1" applyFill="1" applyBorder="1" applyAlignment="1">
      <alignment vertical="center" wrapText="1"/>
    </xf>
    <xf numFmtId="0" fontId="31" fillId="4" borderId="59" xfId="0" applyFont="1" applyFill="1" applyBorder="1" applyAlignment="1">
      <alignment vertical="center" wrapText="1"/>
    </xf>
    <xf numFmtId="0" fontId="29" fillId="0" borderId="3" xfId="10" applyFont="1" applyFill="1" applyBorder="1" applyAlignment="1" applyProtection="1">
      <protection locked="0"/>
    </xf>
    <xf numFmtId="0" fontId="34" fillId="0" borderId="3" xfId="10" applyFont="1" applyBorder="1" applyAlignment="1" applyProtection="1">
      <alignment horizontal="right"/>
      <protection locked="0"/>
    </xf>
    <xf numFmtId="1" fontId="32" fillId="0" borderId="3" xfId="0" applyNumberFormat="1" applyFont="1" applyBorder="1"/>
    <xf numFmtId="165" fontId="32" fillId="0" borderId="3" xfId="0" applyNumberFormat="1" applyFont="1" applyBorder="1"/>
    <xf numFmtId="1" fontId="40" fillId="0" borderId="3" xfId="0" applyNumberFormat="1" applyFont="1" applyBorder="1" applyAlignment="1" applyProtection="1">
      <alignment horizontal="left"/>
      <protection locked="0"/>
    </xf>
    <xf numFmtId="1" fontId="40" fillId="0" borderId="3" xfId="0" applyNumberFormat="1" applyFont="1" applyBorder="1" applyAlignment="1" applyProtection="1">
      <alignment horizontal="right"/>
      <protection locked="0"/>
    </xf>
    <xf numFmtId="0" fontId="29" fillId="0" borderId="3" xfId="0" applyNumberFormat="1" applyFont="1" applyBorder="1"/>
    <xf numFmtId="165" fontId="33" fillId="0" borderId="3" xfId="0" applyNumberFormat="1" applyFont="1" applyBorder="1"/>
    <xf numFmtId="165" fontId="37" fillId="0" borderId="3" xfId="8" applyNumberFormat="1" applyFont="1" applyBorder="1"/>
    <xf numFmtId="0" fontId="31" fillId="0" borderId="56" xfId="0" applyFont="1" applyBorder="1" applyAlignment="1">
      <alignment vertical="center" wrapText="1"/>
    </xf>
    <xf numFmtId="165" fontId="28" fillId="4" borderId="3" xfId="7" applyNumberFormat="1" applyFont="1" applyFill="1" applyBorder="1"/>
    <xf numFmtId="0" fontId="28" fillId="0" borderId="52" xfId="7" applyFont="1" applyBorder="1"/>
    <xf numFmtId="0" fontId="61" fillId="0" borderId="0" xfId="7" applyFont="1"/>
    <xf numFmtId="14" fontId="62" fillId="0" borderId="0" xfId="0" applyNumberFormat="1" applyFont="1" applyBorder="1" applyAlignment="1"/>
    <xf numFmtId="0" fontId="63" fillId="0" borderId="0" xfId="0" applyFont="1"/>
    <xf numFmtId="0" fontId="64" fillId="0" borderId="0" xfId="0" applyFont="1"/>
    <xf numFmtId="0" fontId="64" fillId="4" borderId="0" xfId="0" applyFont="1" applyFill="1"/>
    <xf numFmtId="0" fontId="35" fillId="0" borderId="20" xfId="0" applyFont="1" applyBorder="1"/>
    <xf numFmtId="0" fontId="28" fillId="0" borderId="20" xfId="0" applyFont="1" applyBorder="1" applyAlignment="1">
      <alignment horizontal="left"/>
    </xf>
    <xf numFmtId="0" fontId="35" fillId="4" borderId="20" xfId="0" applyFont="1" applyFill="1" applyBorder="1"/>
    <xf numFmtId="0" fontId="35" fillId="0" borderId="19" xfId="0" applyFont="1" applyBorder="1"/>
    <xf numFmtId="0" fontId="35" fillId="0" borderId="0" xfId="0" applyFont="1" applyBorder="1"/>
    <xf numFmtId="165" fontId="29" fillId="5" borderId="28" xfId="10" applyNumberFormat="1" applyFont="1" applyFill="1" applyBorder="1" applyAlignment="1" applyProtection="1">
      <alignment horizontal="right"/>
      <protection locked="0"/>
    </xf>
    <xf numFmtId="165" fontId="29" fillId="5" borderId="13" xfId="15" applyNumberFormat="1" applyFont="1" applyFill="1" applyBorder="1" applyAlignment="1" applyProtection="1">
      <alignment horizontal="right"/>
      <protection locked="0"/>
    </xf>
    <xf numFmtId="165" fontId="29" fillId="5" borderId="18" xfId="15" applyNumberFormat="1" applyFont="1" applyFill="1" applyBorder="1" applyAlignment="1" applyProtection="1">
      <alignment horizontal="right"/>
      <protection locked="0"/>
    </xf>
    <xf numFmtId="0" fontId="35" fillId="0" borderId="3" xfId="0" applyFont="1" applyBorder="1" applyAlignment="1">
      <alignment horizontal="right"/>
    </xf>
    <xf numFmtId="0" fontId="65" fillId="0" borderId="0" xfId="7" applyFont="1"/>
    <xf numFmtId="1" fontId="35" fillId="0" borderId="28" xfId="7" applyNumberFormat="1" applyFont="1" applyBorder="1" applyAlignment="1">
      <alignment horizontal="center"/>
    </xf>
    <xf numFmtId="165" fontId="28" fillId="0" borderId="12" xfId="7" applyNumberFormat="1" applyFont="1" applyBorder="1" applyAlignment="1">
      <alignment horizontal="center"/>
    </xf>
    <xf numFmtId="1" fontId="35" fillId="0" borderId="13" xfId="7" applyNumberFormat="1" applyFont="1" applyBorder="1" applyAlignment="1">
      <alignment horizontal="center"/>
    </xf>
    <xf numFmtId="1" fontId="35" fillId="0" borderId="37" xfId="7" applyNumberFormat="1" applyFont="1" applyBorder="1" applyAlignment="1">
      <alignment horizontal="center"/>
    </xf>
    <xf numFmtId="165" fontId="28" fillId="0" borderId="5" xfId="7" applyNumberFormat="1" applyFont="1" applyBorder="1" applyAlignment="1">
      <alignment horizontal="center"/>
    </xf>
    <xf numFmtId="165" fontId="28" fillId="0" borderId="21" xfId="7" applyNumberFormat="1" applyFont="1" applyBorder="1" applyAlignment="1">
      <alignment horizontal="center"/>
    </xf>
    <xf numFmtId="165" fontId="28" fillId="0" borderId="46" xfId="7" applyNumberFormat="1" applyFont="1" applyBorder="1" applyAlignment="1">
      <alignment horizontal="center"/>
    </xf>
    <xf numFmtId="165" fontId="29" fillId="5" borderId="31" xfId="0" applyNumberFormat="1" applyFont="1" applyFill="1" applyBorder="1" applyAlignment="1">
      <alignment horizontal="right"/>
    </xf>
    <xf numFmtId="165" fontId="29" fillId="5" borderId="4" xfId="0" applyNumberFormat="1" applyFont="1" applyFill="1" applyBorder="1" applyAlignment="1">
      <alignment horizontal="right"/>
    </xf>
    <xf numFmtId="165" fontId="29" fillId="5" borderId="4" xfId="0" applyNumberFormat="1" applyFont="1" applyFill="1" applyBorder="1"/>
    <xf numFmtId="165" fontId="29" fillId="5" borderId="11" xfId="0" applyNumberFormat="1" applyFont="1" applyFill="1" applyBorder="1" applyAlignment="1">
      <alignment horizontal="right"/>
    </xf>
    <xf numFmtId="165" fontId="47" fillId="0" borderId="0" xfId="0" applyNumberFormat="1" applyFont="1"/>
    <xf numFmtId="165" fontId="30" fillId="4" borderId="3" xfId="16" applyNumberFormat="1" applyFont="1" applyFill="1" applyBorder="1" applyAlignment="1">
      <alignment horizontal="right"/>
    </xf>
    <xf numFmtId="165" fontId="30" fillId="4" borderId="3" xfId="0" applyNumberFormat="1" applyFont="1" applyFill="1" applyBorder="1" applyAlignment="1"/>
    <xf numFmtId="165" fontId="28" fillId="0" borderId="61" xfId="0" applyNumberFormat="1" applyFont="1" applyBorder="1" applyAlignment="1">
      <alignment horizontal="center"/>
    </xf>
    <xf numFmtId="165" fontId="30" fillId="4" borderId="5" xfId="16" applyNumberFormat="1" applyFont="1" applyFill="1" applyBorder="1" applyAlignment="1">
      <alignment horizontal="right"/>
    </xf>
    <xf numFmtId="165" fontId="30" fillId="4" borderId="5" xfId="0" applyNumberFormat="1" applyFont="1" applyFill="1" applyBorder="1" applyAlignment="1">
      <alignment horizontal="right"/>
    </xf>
    <xf numFmtId="165" fontId="30" fillId="4" borderId="58" xfId="0" applyNumberFormat="1" applyFont="1" applyFill="1" applyBorder="1" applyAlignment="1">
      <alignment horizontal="right"/>
    </xf>
    <xf numFmtId="165" fontId="30" fillId="4" borderId="12" xfId="0" applyNumberFormat="1" applyFont="1" applyFill="1" applyBorder="1" applyAlignment="1">
      <alignment horizontal="right"/>
    </xf>
    <xf numFmtId="165" fontId="30" fillId="4" borderId="10" xfId="0" applyNumberFormat="1" applyFont="1" applyFill="1" applyBorder="1" applyAlignment="1">
      <alignment horizontal="center"/>
    </xf>
    <xf numFmtId="165" fontId="28" fillId="0" borderId="16" xfId="7" applyNumberFormat="1" applyFont="1" applyBorder="1" applyAlignment="1">
      <alignment horizontal="center"/>
    </xf>
    <xf numFmtId="0" fontId="28" fillId="0" borderId="16" xfId="7" applyFont="1" applyBorder="1" applyAlignment="1">
      <alignment horizontal="center"/>
    </xf>
    <xf numFmtId="165" fontId="28" fillId="0" borderId="38" xfId="7" applyNumberFormat="1" applyFont="1" applyBorder="1" applyAlignment="1">
      <alignment horizontal="center"/>
    </xf>
    <xf numFmtId="0" fontId="66" fillId="0" borderId="0" xfId="7" applyFont="1" applyAlignment="1">
      <alignment horizontal="center"/>
    </xf>
    <xf numFmtId="0" fontId="65" fillId="0" borderId="0" xfId="7" applyFont="1" applyAlignment="1">
      <alignment horizontal="center"/>
    </xf>
    <xf numFmtId="1" fontId="28" fillId="0" borderId="28" xfId="12" applyNumberFormat="1" applyFont="1" applyBorder="1" applyAlignment="1">
      <alignment horizontal="center"/>
    </xf>
    <xf numFmtId="165" fontId="28" fillId="0" borderId="12" xfId="12" applyNumberFormat="1" applyFont="1" applyBorder="1" applyAlignment="1">
      <alignment horizontal="center"/>
    </xf>
    <xf numFmtId="165" fontId="28" fillId="0" borderId="15" xfId="7" applyNumberFormat="1" applyFont="1" applyBorder="1" applyAlignment="1">
      <alignment horizontal="center"/>
    </xf>
    <xf numFmtId="1" fontId="28" fillId="0" borderId="13" xfId="12" applyNumberFormat="1" applyFont="1" applyBorder="1" applyAlignment="1">
      <alignment horizontal="center"/>
    </xf>
    <xf numFmtId="165" fontId="28" fillId="0" borderId="3" xfId="12" applyNumberFormat="1" applyFont="1" applyBorder="1" applyAlignment="1">
      <alignment horizontal="center"/>
    </xf>
    <xf numFmtId="1" fontId="35" fillId="0" borderId="13" xfId="12" applyNumberFormat="1" applyFont="1" applyBorder="1" applyAlignment="1">
      <alignment horizontal="center"/>
    </xf>
    <xf numFmtId="1" fontId="28" fillId="0" borderId="37" xfId="12" applyNumberFormat="1" applyFont="1" applyBorder="1" applyAlignment="1">
      <alignment horizontal="center"/>
    </xf>
    <xf numFmtId="165" fontId="28" fillId="0" borderId="5" xfId="12" applyNumberFormat="1" applyFont="1" applyBorder="1" applyAlignment="1">
      <alignment horizontal="center"/>
    </xf>
    <xf numFmtId="1" fontId="35" fillId="0" borderId="40" xfId="0" applyNumberFormat="1" applyFont="1" applyFill="1" applyBorder="1"/>
    <xf numFmtId="1" fontId="35" fillId="0" borderId="41" xfId="0" applyNumberFormat="1" applyFont="1" applyFill="1" applyBorder="1"/>
    <xf numFmtId="1" fontId="28" fillId="0" borderId="3" xfId="1" applyNumberFormat="1" applyFont="1" applyFill="1" applyBorder="1"/>
    <xf numFmtId="1" fontId="35" fillId="0" borderId="40" xfId="0" applyNumberFormat="1" applyFont="1" applyBorder="1" applyAlignment="1">
      <alignment horizontal="center"/>
    </xf>
    <xf numFmtId="0" fontId="35" fillId="5" borderId="2" xfId="0" applyFont="1" applyFill="1" applyBorder="1"/>
    <xf numFmtId="1" fontId="35" fillId="0" borderId="3" xfId="0" applyNumberFormat="1" applyFont="1" applyBorder="1"/>
    <xf numFmtId="1" fontId="35" fillId="0" borderId="3" xfId="0" applyNumberFormat="1" applyFont="1" applyBorder="1" applyAlignment="1">
      <alignment horizontal="center"/>
    </xf>
    <xf numFmtId="0" fontId="28" fillId="5" borderId="3" xfId="0" applyFont="1" applyFill="1" applyBorder="1"/>
    <xf numFmtId="0" fontId="28" fillId="0" borderId="3" xfId="0" applyFont="1" applyBorder="1" applyAlignment="1">
      <alignment horizontal="right"/>
    </xf>
    <xf numFmtId="165" fontId="29" fillId="0" borderId="30" xfId="0" applyNumberFormat="1" applyFont="1" applyBorder="1"/>
    <xf numFmtId="1" fontId="29" fillId="5" borderId="3" xfId="8" applyNumberFormat="1" applyFont="1" applyFill="1" applyBorder="1"/>
    <xf numFmtId="0" fontId="0" fillId="0" borderId="0" xfId="7" applyFont="1"/>
    <xf numFmtId="165" fontId="30" fillId="4" borderId="3" xfId="0" applyNumberFormat="1" applyFont="1" applyFill="1" applyBorder="1"/>
    <xf numFmtId="165" fontId="30" fillId="4" borderId="3" xfId="14" applyNumberFormat="1" applyFont="1" applyFill="1" applyBorder="1"/>
    <xf numFmtId="165" fontId="30" fillId="0" borderId="10" xfId="0" applyNumberFormat="1" applyFont="1" applyBorder="1" applyAlignment="1">
      <alignment horizontal="center"/>
    </xf>
    <xf numFmtId="0" fontId="35" fillId="0" borderId="35" xfId="0" applyFont="1" applyBorder="1"/>
    <xf numFmtId="165" fontId="29" fillId="0" borderId="13" xfId="6" applyNumberFormat="1" applyFont="1" applyFill="1" applyBorder="1" applyAlignment="1">
      <alignment horizontal="right"/>
    </xf>
    <xf numFmtId="165" fontId="12" fillId="0" borderId="0" xfId="0" applyNumberFormat="1" applyFont="1" applyFill="1" applyBorder="1" applyAlignment="1">
      <alignment horizontal="right"/>
    </xf>
    <xf numFmtId="165" fontId="10" fillId="0" borderId="0" xfId="0" applyNumberFormat="1" applyFont="1" applyFill="1" applyBorder="1" applyAlignment="1">
      <alignment horizontal="center"/>
    </xf>
    <xf numFmtId="1" fontId="20" fillId="0" borderId="0" xfId="0" applyNumberFormat="1" applyFont="1" applyFill="1" applyBorder="1" applyAlignment="1">
      <alignment horizontal="left"/>
    </xf>
    <xf numFmtId="0" fontId="12" fillId="0" borderId="0" xfId="0" applyFont="1" applyFill="1" applyBorder="1"/>
    <xf numFmtId="0" fontId="13" fillId="0" borderId="0" xfId="0" applyFont="1" applyFill="1" applyBorder="1" applyAlignment="1">
      <alignment horizontal="center"/>
    </xf>
    <xf numFmtId="0" fontId="35" fillId="4" borderId="14" xfId="0" applyFont="1" applyFill="1" applyBorder="1" applyAlignment="1">
      <alignment wrapText="1"/>
    </xf>
    <xf numFmtId="1" fontId="29" fillId="5" borderId="3" xfId="14" applyNumberFormat="1" applyFont="1" applyFill="1" applyBorder="1"/>
    <xf numFmtId="165" fontId="29" fillId="5" borderId="3" xfId="0" applyNumberFormat="1" applyFont="1" applyFill="1" applyBorder="1"/>
    <xf numFmtId="1" fontId="29" fillId="5" borderId="3" xfId="0" applyNumberFormat="1" applyFont="1" applyFill="1" applyBorder="1"/>
    <xf numFmtId="1" fontId="29" fillId="5" borderId="3" xfId="13" applyNumberFormat="1" applyFont="1" applyFill="1" applyBorder="1"/>
    <xf numFmtId="165" fontId="37" fillId="4" borderId="3" xfId="8" applyNumberFormat="1" applyFont="1" applyFill="1" applyBorder="1"/>
    <xf numFmtId="0" fontId="35" fillId="7" borderId="7" xfId="8" applyFont="1" applyFill="1" applyBorder="1"/>
    <xf numFmtId="1" fontId="35" fillId="7" borderId="35" xfId="8" applyNumberFormat="1" applyFont="1" applyFill="1" applyBorder="1" applyAlignment="1">
      <alignment horizontal="center"/>
    </xf>
    <xf numFmtId="165" fontId="35" fillId="7" borderId="32" xfId="7" applyNumberFormat="1" applyFont="1" applyFill="1" applyBorder="1" applyAlignment="1">
      <alignment horizontal="center"/>
    </xf>
    <xf numFmtId="1" fontId="35" fillId="7" borderId="35" xfId="7" applyNumberFormat="1" applyFont="1" applyFill="1" applyBorder="1" applyAlignment="1">
      <alignment horizontal="center"/>
    </xf>
    <xf numFmtId="165" fontId="35" fillId="7" borderId="35" xfId="7" applyNumberFormat="1" applyFont="1" applyFill="1" applyBorder="1" applyAlignment="1">
      <alignment horizontal="center"/>
    </xf>
    <xf numFmtId="0" fontId="35" fillId="7" borderId="35" xfId="0" applyFont="1" applyFill="1" applyBorder="1" applyAlignment="1">
      <alignment horizontal="center"/>
    </xf>
    <xf numFmtId="0" fontId="35" fillId="7" borderId="34" xfId="0" applyFont="1" applyFill="1" applyBorder="1" applyAlignment="1">
      <alignment horizontal="center"/>
    </xf>
    <xf numFmtId="165" fontId="35" fillId="7" borderId="34" xfId="0" applyNumberFormat="1" applyFont="1" applyFill="1" applyBorder="1" applyAlignment="1">
      <alignment horizontal="center"/>
    </xf>
    <xf numFmtId="165" fontId="35" fillId="7" borderId="32" xfId="0" applyNumberFormat="1" applyFont="1" applyFill="1" applyBorder="1" applyAlignment="1">
      <alignment horizontal="center"/>
    </xf>
    <xf numFmtId="0" fontId="28" fillId="7" borderId="9" xfId="0" applyFont="1" applyFill="1" applyBorder="1"/>
    <xf numFmtId="165" fontId="35" fillId="7" borderId="35" xfId="0" applyNumberFormat="1" applyFont="1" applyFill="1" applyBorder="1" applyAlignment="1">
      <alignment horizontal="center"/>
    </xf>
    <xf numFmtId="0" fontId="30" fillId="0" borderId="48" xfId="0" applyFont="1" applyBorder="1" applyAlignment="1">
      <alignment horizontal="center" vertical="center" wrapText="1"/>
    </xf>
    <xf numFmtId="0" fontId="35" fillId="7" borderId="8" xfId="0" applyFont="1" applyFill="1" applyBorder="1" applyAlignment="1">
      <alignment horizontal="center"/>
    </xf>
    <xf numFmtId="0" fontId="41" fillId="0" borderId="4" xfId="0" applyFont="1" applyBorder="1" applyAlignment="1">
      <alignment horizontal="left"/>
    </xf>
    <xf numFmtId="0" fontId="29" fillId="6" borderId="3" xfId="7" applyFont="1" applyFill="1" applyBorder="1" applyAlignment="1">
      <alignment horizontal="center"/>
    </xf>
    <xf numFmtId="0" fontId="28" fillId="0" borderId="48" xfId="7" applyFont="1" applyBorder="1" applyAlignment="1">
      <alignment wrapText="1"/>
    </xf>
    <xf numFmtId="1" fontId="35" fillId="0" borderId="10" xfId="1" applyNumberFormat="1" applyFont="1" applyFill="1" applyBorder="1"/>
    <xf numFmtId="1" fontId="35" fillId="0" borderId="36" xfId="0" applyNumberFormat="1" applyFont="1" applyFill="1" applyBorder="1"/>
    <xf numFmtId="0" fontId="30" fillId="6" borderId="12" xfId="0" applyFont="1" applyFill="1" applyBorder="1"/>
    <xf numFmtId="0" fontId="30" fillId="6" borderId="4" xfId="0" applyFont="1" applyFill="1" applyBorder="1"/>
    <xf numFmtId="0" fontId="30" fillId="6" borderId="3" xfId="0" applyFont="1" applyFill="1" applyBorder="1"/>
    <xf numFmtId="0" fontId="30" fillId="6" borderId="28" xfId="0" applyFont="1" applyFill="1" applyBorder="1"/>
    <xf numFmtId="0" fontId="30" fillId="6" borderId="44" xfId="0" applyFont="1" applyFill="1" applyBorder="1" applyAlignment="1">
      <alignment horizontal="center" wrapText="1"/>
    </xf>
    <xf numFmtId="0" fontId="30" fillId="6" borderId="18" xfId="0" applyFont="1" applyFill="1" applyBorder="1" applyAlignment="1">
      <alignment horizontal="center" wrapText="1"/>
    </xf>
    <xf numFmtId="0" fontId="30" fillId="6" borderId="10" xfId="0" applyFont="1" applyFill="1" applyBorder="1"/>
    <xf numFmtId="0" fontId="30" fillId="6" borderId="18" xfId="0" applyFont="1" applyFill="1" applyBorder="1"/>
    <xf numFmtId="0" fontId="28" fillId="0" borderId="0" xfId="0" applyFont="1" applyBorder="1" applyAlignment="1">
      <alignment horizontal="center"/>
    </xf>
    <xf numFmtId="165" fontId="35" fillId="0" borderId="10" xfId="0" applyNumberFormat="1" applyFont="1" applyBorder="1" applyAlignment="1">
      <alignment horizontal="center"/>
    </xf>
    <xf numFmtId="0" fontId="30" fillId="10" borderId="27" xfId="0" applyFont="1" applyFill="1" applyBorder="1" applyAlignment="1">
      <alignment vertical="center"/>
    </xf>
    <xf numFmtId="17" fontId="30" fillId="10" borderId="40" xfId="0" applyNumberFormat="1" applyFont="1" applyFill="1" applyBorder="1" applyAlignment="1">
      <alignment vertical="center"/>
    </xf>
    <xf numFmtId="17" fontId="8" fillId="11" borderId="58" xfId="0" applyNumberFormat="1" applyFont="1" applyFill="1" applyBorder="1"/>
    <xf numFmtId="0" fontId="8" fillId="11" borderId="58" xfId="0" applyFont="1" applyFill="1" applyBorder="1"/>
    <xf numFmtId="0" fontId="12" fillId="11" borderId="58" xfId="0" applyFont="1" applyFill="1" applyBorder="1"/>
    <xf numFmtId="0" fontId="4" fillId="11" borderId="3" xfId="0" applyFont="1" applyFill="1" applyBorder="1"/>
    <xf numFmtId="0" fontId="8" fillId="11" borderId="3" xfId="0" applyFont="1" applyFill="1" applyBorder="1"/>
    <xf numFmtId="165" fontId="30" fillId="4" borderId="6" xfId="0" applyNumberFormat="1" applyFont="1" applyFill="1" applyBorder="1" applyAlignment="1">
      <alignment horizontal="right"/>
    </xf>
    <xf numFmtId="165" fontId="30" fillId="0" borderId="3" xfId="14" applyNumberFormat="1" applyFont="1" applyBorder="1"/>
    <xf numFmtId="165" fontId="29" fillId="0" borderId="3" xfId="18" applyNumberFormat="1" applyFont="1" applyBorder="1" applyAlignment="1">
      <alignment horizontal="right"/>
    </xf>
    <xf numFmtId="0" fontId="30" fillId="11" borderId="3" xfId="0" applyFont="1" applyFill="1" applyBorder="1" applyAlignment="1">
      <alignment horizontal="center"/>
    </xf>
    <xf numFmtId="165" fontId="29" fillId="11" borderId="42" xfId="0" applyNumberFormat="1" applyFont="1" applyFill="1" applyBorder="1" applyAlignment="1">
      <alignment horizontal="center"/>
    </xf>
    <xf numFmtId="1" fontId="28" fillId="4" borderId="3" xfId="0" applyNumberFormat="1" applyFont="1" applyFill="1" applyBorder="1" applyAlignment="1">
      <alignment horizontal="center"/>
    </xf>
    <xf numFmtId="165" fontId="29" fillId="0" borderId="28" xfId="6" applyNumberFormat="1" applyFont="1" applyFill="1" applyBorder="1" applyAlignment="1">
      <alignment horizontal="right"/>
    </xf>
    <xf numFmtId="165" fontId="29" fillId="0" borderId="37" xfId="6" applyNumberFormat="1" applyFont="1" applyFill="1" applyBorder="1" applyAlignment="1">
      <alignment horizontal="right"/>
    </xf>
    <xf numFmtId="1" fontId="4" fillId="0" borderId="0" xfId="0" applyNumberFormat="1" applyFont="1" applyBorder="1" applyAlignment="1">
      <alignment horizontal="right"/>
    </xf>
    <xf numFmtId="1" fontId="31" fillId="4" borderId="0" xfId="0" applyNumberFormat="1" applyFont="1" applyFill="1"/>
    <xf numFmtId="0" fontId="31" fillId="4" borderId="0" xfId="0" applyFont="1" applyFill="1"/>
    <xf numFmtId="165" fontId="35" fillId="0" borderId="24" xfId="0" applyNumberFormat="1" applyFont="1" applyBorder="1" applyAlignment="1">
      <alignment horizontal="center"/>
    </xf>
    <xf numFmtId="165" fontId="35" fillId="0" borderId="54" xfId="0" applyNumberFormat="1" applyFont="1" applyBorder="1" applyAlignment="1">
      <alignment horizontal="center"/>
    </xf>
    <xf numFmtId="1" fontId="35" fillId="0" borderId="24" xfId="0" applyNumberFormat="1" applyFont="1" applyBorder="1" applyAlignment="1">
      <alignment horizontal="center"/>
    </xf>
    <xf numFmtId="1" fontId="35" fillId="0" borderId="54" xfId="0" applyNumberFormat="1" applyFont="1" applyBorder="1" applyAlignment="1">
      <alignment horizontal="center"/>
    </xf>
    <xf numFmtId="165" fontId="35" fillId="0" borderId="11" xfId="0" applyNumberFormat="1" applyFont="1" applyFill="1" applyBorder="1"/>
    <xf numFmtId="165" fontId="28" fillId="0" borderId="24" xfId="0" applyNumberFormat="1" applyFont="1" applyBorder="1" applyAlignment="1">
      <alignment horizontal="center"/>
    </xf>
    <xf numFmtId="165" fontId="28" fillId="0" borderId="54" xfId="0" applyNumberFormat="1" applyFont="1" applyBorder="1" applyAlignment="1">
      <alignment horizontal="center"/>
    </xf>
    <xf numFmtId="0" fontId="35" fillId="5" borderId="3" xfId="7" applyFont="1" applyFill="1" applyBorder="1" applyAlignment="1">
      <alignment horizontal="center"/>
    </xf>
    <xf numFmtId="165" fontId="28" fillId="5" borderId="3" xfId="7" applyNumberFormat="1" applyFont="1" applyFill="1" applyBorder="1" applyAlignment="1">
      <alignment horizontal="center"/>
    </xf>
    <xf numFmtId="0" fontId="29" fillId="5" borderId="3" xfId="7" applyFont="1" applyFill="1" applyBorder="1" applyAlignment="1">
      <alignment horizontal="center"/>
    </xf>
    <xf numFmtId="0" fontId="28" fillId="5" borderId="3" xfId="7" applyFont="1" applyFill="1" applyBorder="1" applyAlignment="1">
      <alignment horizontal="center"/>
    </xf>
    <xf numFmtId="165" fontId="28" fillId="9" borderId="3" xfId="0" applyNumberFormat="1" applyFont="1" applyFill="1" applyBorder="1" applyAlignment="1">
      <alignment horizontal="right"/>
    </xf>
    <xf numFmtId="1" fontId="29" fillId="12" borderId="3" xfId="14" applyNumberFormat="1" applyFont="1" applyFill="1" applyBorder="1"/>
    <xf numFmtId="0" fontId="30" fillId="12" borderId="3" xfId="0" applyFont="1" applyFill="1" applyBorder="1" applyAlignment="1">
      <alignment horizontal="right"/>
    </xf>
    <xf numFmtId="1" fontId="29" fillId="12" borderId="3" xfId="0" applyNumberFormat="1" applyFont="1" applyFill="1" applyBorder="1"/>
    <xf numFmtId="165" fontId="30" fillId="12" borderId="3" xfId="0" applyNumberFormat="1" applyFont="1" applyFill="1" applyBorder="1" applyAlignment="1">
      <alignment horizontal="right"/>
    </xf>
    <xf numFmtId="165" fontId="30" fillId="12" borderId="3" xfId="16" applyNumberFormat="1" applyFont="1" applyFill="1" applyBorder="1" applyAlignment="1">
      <alignment horizontal="right"/>
    </xf>
    <xf numFmtId="1" fontId="29" fillId="12" borderId="3" xfId="13" applyNumberFormat="1" applyFont="1" applyFill="1" applyBorder="1"/>
    <xf numFmtId="165" fontId="29" fillId="12" borderId="3" xfId="0" applyNumberFormat="1" applyFont="1" applyFill="1" applyBorder="1" applyAlignment="1">
      <alignment horizontal="right"/>
    </xf>
    <xf numFmtId="1" fontId="29" fillId="12" borderId="3" xfId="0" applyNumberFormat="1" applyFont="1" applyFill="1" applyBorder="1" applyAlignment="1">
      <alignment horizontal="right"/>
    </xf>
    <xf numFmtId="165" fontId="30" fillId="12" borderId="3" xfId="0" applyNumberFormat="1" applyFont="1" applyFill="1" applyBorder="1" applyAlignment="1"/>
    <xf numFmtId="165" fontId="31" fillId="0" borderId="58" xfId="0" applyNumberFormat="1" applyFont="1" applyFill="1" applyBorder="1"/>
    <xf numFmtId="165" fontId="28" fillId="11" borderId="12" xfId="0" applyNumberFormat="1" applyFont="1" applyFill="1" applyBorder="1" applyAlignment="1">
      <alignment horizontal="right"/>
    </xf>
    <xf numFmtId="1" fontId="28" fillId="11" borderId="12" xfId="0" applyNumberFormat="1" applyFont="1" applyFill="1" applyBorder="1" applyAlignment="1">
      <alignment horizontal="right"/>
    </xf>
    <xf numFmtId="165" fontId="28" fillId="11" borderId="3" xfId="0" applyNumberFormat="1" applyFont="1" applyFill="1" applyBorder="1" applyAlignment="1">
      <alignment horizontal="right"/>
    </xf>
    <xf numFmtId="1" fontId="28" fillId="11" borderId="3" xfId="0" applyNumberFormat="1" applyFont="1" applyFill="1" applyBorder="1" applyAlignment="1">
      <alignment horizontal="right"/>
    </xf>
    <xf numFmtId="1" fontId="35" fillId="4" borderId="6" xfId="8" applyNumberFormat="1" applyFont="1" applyFill="1" applyBorder="1"/>
    <xf numFmtId="1" fontId="35" fillId="4" borderId="3" xfId="8" applyNumberFormat="1" applyFont="1" applyFill="1" applyBorder="1"/>
    <xf numFmtId="165" fontId="28" fillId="0" borderId="22" xfId="0" applyNumberFormat="1" applyFont="1" applyBorder="1" applyAlignment="1">
      <alignment horizontal="center"/>
    </xf>
    <xf numFmtId="165" fontId="35" fillId="4" borderId="28" xfId="6" applyNumberFormat="1" applyFont="1" applyFill="1" applyBorder="1" applyAlignment="1">
      <alignment horizontal="right"/>
    </xf>
    <xf numFmtId="165" fontId="35" fillId="4" borderId="13" xfId="6" applyNumberFormat="1" applyFont="1" applyFill="1" applyBorder="1" applyAlignment="1">
      <alignment horizontal="right"/>
    </xf>
    <xf numFmtId="165" fontId="35" fillId="4" borderId="37" xfId="6" applyNumberFormat="1" applyFont="1" applyFill="1" applyBorder="1" applyAlignment="1">
      <alignment horizontal="right"/>
    </xf>
    <xf numFmtId="0" fontId="28" fillId="0" borderId="12" xfId="0" applyFont="1" applyBorder="1"/>
    <xf numFmtId="0" fontId="28" fillId="0" borderId="10" xfId="0" applyFont="1" applyBorder="1"/>
    <xf numFmtId="1" fontId="29" fillId="5" borderId="47" xfId="6" applyNumberFormat="1" applyFont="1" applyFill="1" applyBorder="1" applyAlignment="1">
      <alignment horizontal="right"/>
    </xf>
    <xf numFmtId="1" fontId="29" fillId="5" borderId="14" xfId="6" applyNumberFormat="1" applyFont="1" applyFill="1" applyBorder="1" applyAlignment="1">
      <alignment horizontal="right"/>
    </xf>
    <xf numFmtId="1" fontId="29" fillId="5" borderId="48" xfId="6" applyNumberFormat="1" applyFont="1" applyFill="1" applyBorder="1" applyAlignment="1">
      <alignment horizontal="right"/>
    </xf>
    <xf numFmtId="165" fontId="28" fillId="0" borderId="31" xfId="0" applyNumberFormat="1" applyFont="1" applyBorder="1" applyAlignment="1">
      <alignment horizontal="center"/>
    </xf>
    <xf numFmtId="165" fontId="28" fillId="0" borderId="4" xfId="0" applyNumberFormat="1" applyFont="1" applyBorder="1" applyAlignment="1">
      <alignment horizontal="center"/>
    </xf>
    <xf numFmtId="165" fontId="28" fillId="0" borderId="40" xfId="0" applyNumberFormat="1" applyFont="1" applyFill="1" applyBorder="1" applyAlignment="1">
      <alignment horizontal="right"/>
    </xf>
    <xf numFmtId="0" fontId="30" fillId="0" borderId="3" xfId="0" applyFont="1" applyBorder="1" applyAlignment="1">
      <alignment horizontal="center"/>
    </xf>
    <xf numFmtId="165" fontId="35" fillId="0" borderId="31" xfId="0" applyNumberFormat="1" applyFont="1" applyBorder="1" applyAlignment="1">
      <alignment horizontal="right"/>
    </xf>
    <xf numFmtId="165" fontId="28" fillId="0" borderId="4" xfId="0" applyNumberFormat="1" applyFont="1" applyBorder="1" applyAlignment="1">
      <alignment horizontal="right"/>
    </xf>
    <xf numFmtId="165" fontId="35" fillId="0" borderId="4" xfId="0" applyNumberFormat="1" applyFont="1" applyBorder="1" applyAlignment="1">
      <alignment horizontal="right"/>
    </xf>
    <xf numFmtId="1" fontId="28" fillId="0" borderId="42" xfId="16" applyNumberFormat="1" applyFont="1" applyBorder="1" applyAlignment="1">
      <alignment horizontal="center"/>
    </xf>
    <xf numFmtId="0" fontId="28" fillId="0" borderId="40" xfId="0" applyFont="1" applyFill="1" applyBorder="1"/>
    <xf numFmtId="0" fontId="30" fillId="0" borderId="3" xfId="0" applyFont="1" applyBorder="1" applyAlignment="1">
      <alignment horizontal="right"/>
    </xf>
    <xf numFmtId="0" fontId="32" fillId="4" borderId="55" xfId="0" applyFont="1" applyFill="1" applyBorder="1" applyAlignment="1">
      <alignment vertical="center"/>
    </xf>
    <xf numFmtId="165" fontId="32" fillId="0" borderId="35" xfId="0" applyNumberFormat="1" applyFont="1" applyFill="1" applyBorder="1"/>
    <xf numFmtId="165" fontId="0" fillId="0" borderId="3" xfId="0" applyNumberFormat="1" applyFont="1" applyBorder="1"/>
    <xf numFmtId="0" fontId="35" fillId="7" borderId="65" xfId="0" applyFont="1" applyFill="1" applyBorder="1" applyAlignment="1">
      <alignment horizontal="center"/>
    </xf>
    <xf numFmtId="0" fontId="35" fillId="7" borderId="6" xfId="0" applyFont="1" applyFill="1" applyBorder="1" applyAlignment="1">
      <alignment horizontal="center"/>
    </xf>
    <xf numFmtId="0" fontId="35" fillId="7" borderId="13" xfId="0" applyFont="1" applyFill="1" applyBorder="1" applyAlignment="1">
      <alignment horizontal="center"/>
    </xf>
    <xf numFmtId="0" fontId="35" fillId="7" borderId="3" xfId="0" applyFont="1" applyFill="1" applyBorder="1" applyAlignment="1">
      <alignment horizontal="center"/>
    </xf>
    <xf numFmtId="0" fontId="35" fillId="7" borderId="13" xfId="0" quotePrefix="1" applyFont="1" applyFill="1" applyBorder="1" applyAlignment="1">
      <alignment horizontal="center"/>
    </xf>
    <xf numFmtId="3" fontId="35" fillId="7" borderId="3" xfId="0" applyNumberFormat="1" applyFont="1" applyFill="1" applyBorder="1" applyAlignment="1">
      <alignment horizontal="center"/>
    </xf>
    <xf numFmtId="165" fontId="35" fillId="7" borderId="4" xfId="0" applyNumberFormat="1" applyFont="1" applyFill="1" applyBorder="1" applyAlignment="1">
      <alignment horizontal="center"/>
    </xf>
    <xf numFmtId="0" fontId="35" fillId="7" borderId="37" xfId="0" applyFont="1" applyFill="1" applyBorder="1" applyAlignment="1">
      <alignment horizontal="center"/>
    </xf>
    <xf numFmtId="0" fontId="35" fillId="7" borderId="5" xfId="0" applyFont="1" applyFill="1" applyBorder="1" applyAlignment="1">
      <alignment horizontal="center"/>
    </xf>
    <xf numFmtId="0" fontId="35" fillId="7" borderId="3" xfId="0" applyFont="1" applyFill="1" applyBorder="1" applyAlignment="1">
      <alignment horizontal="center" vertical="center"/>
    </xf>
    <xf numFmtId="0" fontId="35" fillId="4" borderId="25" xfId="0" applyFont="1" applyFill="1" applyBorder="1" applyAlignment="1">
      <alignment horizontal="left" wrapText="1"/>
    </xf>
    <xf numFmtId="0" fontId="35" fillId="4" borderId="14" xfId="0" applyFont="1" applyFill="1" applyBorder="1" applyAlignment="1">
      <alignment horizontal="left"/>
    </xf>
    <xf numFmtId="0" fontId="32" fillId="4" borderId="14" xfId="0" applyFont="1" applyFill="1" applyBorder="1" applyAlignment="1">
      <alignment horizontal="left" wrapText="1"/>
    </xf>
    <xf numFmtId="0" fontId="35" fillId="4" borderId="14" xfId="0" applyFont="1" applyFill="1" applyBorder="1" applyAlignment="1">
      <alignment horizontal="left" wrapText="1"/>
    </xf>
    <xf numFmtId="0" fontId="35" fillId="4" borderId="48" xfId="0" applyFont="1" applyFill="1" applyBorder="1" applyAlignment="1">
      <alignment wrapText="1"/>
    </xf>
    <xf numFmtId="0" fontId="32" fillId="4" borderId="3" xfId="0" applyFont="1" applyFill="1" applyBorder="1" applyAlignment="1">
      <alignment wrapText="1"/>
    </xf>
    <xf numFmtId="0" fontId="32" fillId="4" borderId="2" xfId="0" applyFont="1" applyFill="1" applyBorder="1" applyAlignment="1">
      <alignment horizontal="center" vertical="center" wrapText="1"/>
    </xf>
    <xf numFmtId="0" fontId="68" fillId="0" borderId="0" xfId="0" applyFont="1" applyBorder="1" applyAlignment="1">
      <alignment horizontal="center"/>
    </xf>
    <xf numFmtId="0" fontId="68" fillId="0" borderId="0" xfId="0" applyFont="1" applyAlignment="1">
      <alignment horizontal="center"/>
    </xf>
    <xf numFmtId="1" fontId="68" fillId="0" borderId="0" xfId="0" applyNumberFormat="1" applyFont="1" applyBorder="1" applyAlignment="1">
      <alignment horizontal="center"/>
    </xf>
    <xf numFmtId="165" fontId="37" fillId="4" borderId="35" xfId="0" applyNumberFormat="1" applyFont="1" applyFill="1" applyBorder="1"/>
    <xf numFmtId="165" fontId="35" fillId="0" borderId="55" xfId="0" applyNumberFormat="1" applyFont="1" applyBorder="1"/>
    <xf numFmtId="165" fontId="35" fillId="7" borderId="13" xfId="0" applyNumberFormat="1" applyFont="1" applyFill="1" applyBorder="1" applyAlignment="1">
      <alignment horizontal="center"/>
    </xf>
    <xf numFmtId="0" fontId="30" fillId="4" borderId="3" xfId="0" applyFont="1" applyFill="1" applyBorder="1" applyAlignment="1">
      <alignment horizontal="right"/>
    </xf>
    <xf numFmtId="0" fontId="28" fillId="4" borderId="0" xfId="0" applyFont="1" applyFill="1"/>
    <xf numFmtId="165" fontId="28" fillId="4" borderId="0" xfId="0" applyNumberFormat="1" applyFont="1" applyFill="1"/>
    <xf numFmtId="165" fontId="59" fillId="0" borderId="3" xfId="0" applyNumberFormat="1" applyFont="1" applyFill="1" applyBorder="1" applyAlignment="1">
      <alignment horizontal="center" vertical="center"/>
    </xf>
    <xf numFmtId="165" fontId="28" fillId="11" borderId="10" xfId="0" applyNumberFormat="1" applyFont="1" applyFill="1" applyBorder="1"/>
    <xf numFmtId="165" fontId="28" fillId="11" borderId="10" xfId="0" applyNumberFormat="1" applyFont="1" applyFill="1" applyBorder="1" applyAlignment="1">
      <alignment horizontal="right"/>
    </xf>
    <xf numFmtId="0" fontId="28" fillId="11" borderId="10" xfId="0" applyFont="1" applyFill="1" applyBorder="1"/>
    <xf numFmtId="165" fontId="28" fillId="11" borderId="61" xfId="0" applyNumberFormat="1" applyFont="1" applyFill="1" applyBorder="1" applyAlignment="1">
      <alignment horizontal="center"/>
    </xf>
    <xf numFmtId="165" fontId="28" fillId="11" borderId="24" xfId="0" applyNumberFormat="1" applyFont="1" applyFill="1" applyBorder="1" applyAlignment="1">
      <alignment horizontal="center"/>
    </xf>
    <xf numFmtId="165" fontId="28" fillId="11" borderId="54" xfId="0" applyNumberFormat="1" applyFont="1" applyFill="1" applyBorder="1" applyAlignment="1">
      <alignment horizontal="center"/>
    </xf>
    <xf numFmtId="165" fontId="28" fillId="11" borderId="1" xfId="0" applyNumberFormat="1" applyFont="1" applyFill="1" applyBorder="1" applyAlignment="1">
      <alignment horizontal="center"/>
    </xf>
    <xf numFmtId="165" fontId="28" fillId="11" borderId="8" xfId="0" applyNumberFormat="1" applyFont="1" applyFill="1" applyBorder="1" applyAlignment="1">
      <alignment horizontal="center"/>
    </xf>
    <xf numFmtId="165" fontId="28" fillId="11" borderId="2" xfId="0" applyNumberFormat="1" applyFont="1" applyFill="1" applyBorder="1" applyAlignment="1">
      <alignment horizontal="center"/>
    </xf>
    <xf numFmtId="1" fontId="28" fillId="11" borderId="8" xfId="0" applyNumberFormat="1" applyFont="1" applyFill="1" applyBorder="1" applyAlignment="1">
      <alignment horizontal="center"/>
    </xf>
    <xf numFmtId="165" fontId="35" fillId="0" borderId="1" xfId="0" applyNumberFormat="1" applyFont="1" applyBorder="1" applyAlignment="1">
      <alignment horizontal="right"/>
    </xf>
    <xf numFmtId="165" fontId="28" fillId="0" borderId="61" xfId="0" applyNumberFormat="1" applyFont="1" applyBorder="1" applyAlignment="1">
      <alignment horizontal="right"/>
    </xf>
    <xf numFmtId="165" fontId="28" fillId="0" borderId="24" xfId="0" applyNumberFormat="1" applyFont="1" applyBorder="1" applyAlignment="1">
      <alignment horizontal="right"/>
    </xf>
    <xf numFmtId="165" fontId="35" fillId="0" borderId="8" xfId="0" applyNumberFormat="1" applyFont="1" applyBorder="1" applyAlignment="1">
      <alignment horizontal="left"/>
    </xf>
    <xf numFmtId="165" fontId="28" fillId="0" borderId="54" xfId="0" applyNumberFormat="1" applyFont="1" applyBorder="1" applyAlignment="1">
      <alignment horizontal="left"/>
    </xf>
    <xf numFmtId="165" fontId="35" fillId="0" borderId="23" xfId="0" applyNumberFormat="1" applyFont="1" applyBorder="1" applyAlignment="1">
      <alignment horizontal="right"/>
    </xf>
    <xf numFmtId="165" fontId="28" fillId="0" borderId="54" xfId="0" applyNumberFormat="1" applyFont="1" applyBorder="1" applyAlignment="1">
      <alignment horizontal="right"/>
    </xf>
    <xf numFmtId="165" fontId="28" fillId="0" borderId="1" xfId="0" applyNumberFormat="1" applyFont="1" applyBorder="1" applyAlignment="1">
      <alignment horizontal="right"/>
    </xf>
    <xf numFmtId="165" fontId="28" fillId="0" borderId="22" xfId="0" applyNumberFormat="1" applyFont="1" applyBorder="1" applyAlignment="1">
      <alignment horizontal="left"/>
    </xf>
    <xf numFmtId="1" fontId="35" fillId="4" borderId="23" xfId="0" applyNumberFormat="1" applyFont="1" applyFill="1" applyBorder="1" applyAlignment="1">
      <alignment horizontal="left"/>
    </xf>
    <xf numFmtId="0" fontId="30" fillId="0" borderId="10" xfId="0" applyFont="1" applyBorder="1" applyAlignment="1">
      <alignment horizontal="center"/>
    </xf>
    <xf numFmtId="0" fontId="2" fillId="0" borderId="0" xfId="7" applyFont="1"/>
    <xf numFmtId="0" fontId="2" fillId="2" borderId="0" xfId="7" applyFont="1" applyFill="1"/>
    <xf numFmtId="1" fontId="35" fillId="5" borderId="3" xfId="7" applyNumberFormat="1" applyFont="1" applyFill="1" applyBorder="1" applyAlignment="1">
      <alignment horizontal="center"/>
    </xf>
    <xf numFmtId="1" fontId="35" fillId="5" borderId="2" xfId="0" applyNumberFormat="1" applyFont="1" applyFill="1" applyBorder="1" applyAlignment="1">
      <alignment horizontal="left"/>
    </xf>
    <xf numFmtId="0" fontId="2" fillId="13" borderId="0" xfId="7" applyFill="1"/>
    <xf numFmtId="1" fontId="29" fillId="12" borderId="3" xfId="18" applyNumberFormat="1" applyFont="1" applyFill="1" applyBorder="1" applyAlignment="1">
      <alignment horizontal="right"/>
    </xf>
    <xf numFmtId="165" fontId="30" fillId="11" borderId="3" xfId="0" applyNumberFormat="1" applyFont="1" applyFill="1" applyBorder="1" applyAlignment="1">
      <alignment horizontal="center"/>
    </xf>
    <xf numFmtId="2" fontId="30" fillId="11" borderId="3" xfId="0" applyNumberFormat="1" applyFont="1" applyFill="1" applyBorder="1" applyAlignment="1">
      <alignment horizontal="center"/>
    </xf>
    <xf numFmtId="165" fontId="30" fillId="5" borderId="3" xfId="0" applyNumberFormat="1" applyFont="1" applyFill="1" applyBorder="1" applyAlignment="1">
      <alignment horizontal="right"/>
    </xf>
    <xf numFmtId="0" fontId="30" fillId="5" borderId="3" xfId="0" applyFont="1" applyFill="1" applyBorder="1" applyAlignment="1">
      <alignment horizontal="right"/>
    </xf>
    <xf numFmtId="0" fontId="69" fillId="0" borderId="0" xfId="7" applyFont="1" applyAlignment="1">
      <alignment horizontal="center"/>
    </xf>
    <xf numFmtId="0" fontId="70" fillId="0" borderId="0" xfId="7" applyFont="1" applyAlignment="1">
      <alignment horizontal="center"/>
    </xf>
    <xf numFmtId="0" fontId="70" fillId="0" borderId="0" xfId="7" applyFont="1"/>
    <xf numFmtId="165" fontId="28" fillId="13" borderId="3" xfId="7" applyNumberFormat="1" applyFont="1" applyFill="1" applyBorder="1" applyAlignment="1">
      <alignment horizontal="center"/>
    </xf>
    <xf numFmtId="165" fontId="35" fillId="0" borderId="1" xfId="0" applyNumberFormat="1" applyFont="1" applyBorder="1" applyAlignment="1">
      <alignment horizontal="center"/>
    </xf>
    <xf numFmtId="1" fontId="35" fillId="0" borderId="1" xfId="0" applyNumberFormat="1" applyFont="1" applyBorder="1" applyAlignment="1">
      <alignment horizontal="center"/>
    </xf>
    <xf numFmtId="1" fontId="35" fillId="0" borderId="8" xfId="0" applyNumberFormat="1" applyFont="1" applyBorder="1" applyAlignment="1">
      <alignment horizontal="center"/>
    </xf>
    <xf numFmtId="1" fontId="35" fillId="0" borderId="23" xfId="0" applyNumberFormat="1" applyFont="1" applyBorder="1" applyAlignment="1">
      <alignment horizontal="center"/>
    </xf>
    <xf numFmtId="1" fontId="35" fillId="0" borderId="2" xfId="0" applyNumberFormat="1" applyFont="1" applyBorder="1" applyAlignment="1">
      <alignment horizontal="center"/>
    </xf>
    <xf numFmtId="165" fontId="30" fillId="0" borderId="0" xfId="0" applyNumberFormat="1" applyFont="1" applyAlignment="1">
      <alignment horizontal="center"/>
    </xf>
    <xf numFmtId="0" fontId="30" fillId="0" borderId="0" xfId="0" applyFont="1" applyAlignment="1">
      <alignment horizontal="center"/>
    </xf>
    <xf numFmtId="165" fontId="29" fillId="0" borderId="0" xfId="18" applyNumberFormat="1" applyFont="1" applyBorder="1" applyAlignment="1">
      <alignment horizontal="center"/>
    </xf>
    <xf numFmtId="165" fontId="30" fillId="5" borderId="3" xfId="16" applyNumberFormat="1" applyFont="1" applyFill="1" applyBorder="1" applyAlignment="1">
      <alignment horizontal="right"/>
    </xf>
    <xf numFmtId="0" fontId="3" fillId="4" borderId="0" xfId="8" applyFont="1" applyFill="1"/>
    <xf numFmtId="0" fontId="3" fillId="4" borderId="0" xfId="8" applyFill="1"/>
    <xf numFmtId="0" fontId="28" fillId="4" borderId="56" xfId="8" applyFont="1" applyFill="1" applyBorder="1"/>
    <xf numFmtId="0" fontId="31" fillId="4" borderId="1" xfId="8" applyFont="1" applyFill="1" applyBorder="1" applyAlignment="1">
      <alignment horizontal="center"/>
    </xf>
    <xf numFmtId="0" fontId="28" fillId="4" borderId="55" xfId="8" applyFont="1" applyFill="1" applyBorder="1"/>
    <xf numFmtId="0" fontId="31" fillId="4" borderId="2" xfId="8" applyFont="1" applyFill="1" applyBorder="1" applyAlignment="1">
      <alignment horizontal="center"/>
    </xf>
    <xf numFmtId="0" fontId="31" fillId="4" borderId="24" xfId="8" applyFont="1" applyFill="1" applyBorder="1" applyAlignment="1">
      <alignment horizontal="left"/>
    </xf>
    <xf numFmtId="0" fontId="31" fillId="4" borderId="8" xfId="8" applyFont="1" applyFill="1" applyBorder="1" applyAlignment="1">
      <alignment horizontal="center"/>
    </xf>
    <xf numFmtId="0" fontId="31" fillId="4" borderId="9" xfId="8" applyFont="1" applyFill="1" applyBorder="1" applyAlignment="1">
      <alignment horizontal="center"/>
    </xf>
    <xf numFmtId="0" fontId="34" fillId="4" borderId="8" xfId="8" applyFont="1" applyFill="1" applyBorder="1" applyAlignment="1">
      <alignment horizontal="center" wrapText="1"/>
    </xf>
    <xf numFmtId="0" fontId="37" fillId="4" borderId="8" xfId="8" applyFont="1" applyFill="1" applyBorder="1" applyAlignment="1">
      <alignment horizontal="center"/>
    </xf>
    <xf numFmtId="0" fontId="32" fillId="4" borderId="8" xfId="8" applyFont="1" applyFill="1" applyBorder="1"/>
    <xf numFmtId="0" fontId="32" fillId="4" borderId="9" xfId="8" applyFont="1" applyFill="1" applyBorder="1"/>
    <xf numFmtId="0" fontId="32" fillId="4" borderId="7" xfId="8" applyFont="1" applyFill="1" applyBorder="1"/>
    <xf numFmtId="0" fontId="28" fillId="4" borderId="25" xfId="0" applyFont="1" applyFill="1" applyBorder="1"/>
    <xf numFmtId="0" fontId="28" fillId="4" borderId="52" xfId="0" applyFont="1" applyFill="1" applyBorder="1" applyAlignment="1">
      <alignment vertical="justify"/>
    </xf>
    <xf numFmtId="1" fontId="28" fillId="4" borderId="42" xfId="16" applyNumberFormat="1" applyFont="1" applyFill="1" applyBorder="1" applyAlignment="1">
      <alignment horizontal="center"/>
    </xf>
    <xf numFmtId="0" fontId="15" fillId="4" borderId="0" xfId="8" applyFont="1" applyFill="1"/>
    <xf numFmtId="0" fontId="58" fillId="4" borderId="0" xfId="8" applyFont="1" applyFill="1"/>
    <xf numFmtId="0" fontId="35" fillId="4" borderId="35" xfId="0" applyFont="1" applyFill="1" applyBorder="1" applyAlignment="1">
      <alignment horizontal="center"/>
    </xf>
    <xf numFmtId="1" fontId="29" fillId="4" borderId="69" xfId="6" applyNumberFormat="1" applyFont="1" applyFill="1" applyBorder="1" applyAlignment="1">
      <alignment horizontal="center"/>
    </xf>
    <xf numFmtId="1" fontId="29" fillId="4" borderId="70" xfId="6" applyNumberFormat="1" applyFont="1" applyFill="1" applyBorder="1" applyAlignment="1">
      <alignment horizontal="center"/>
    </xf>
    <xf numFmtId="1" fontId="29" fillId="4" borderId="50" xfId="6" applyNumberFormat="1" applyFont="1" applyFill="1" applyBorder="1" applyAlignment="1">
      <alignment horizontal="center"/>
    </xf>
    <xf numFmtId="165" fontId="35" fillId="4" borderId="70" xfId="0" applyNumberFormat="1" applyFont="1" applyFill="1" applyBorder="1" applyAlignment="1">
      <alignment horizontal="center"/>
    </xf>
    <xf numFmtId="165" fontId="31" fillId="4" borderId="66" xfId="11" applyNumberFormat="1" applyFont="1" applyFill="1" applyBorder="1" applyAlignment="1">
      <alignment horizontal="center"/>
    </xf>
    <xf numFmtId="165" fontId="31" fillId="4" borderId="3" xfId="0" applyNumberFormat="1" applyFont="1" applyFill="1" applyBorder="1" applyAlignment="1">
      <alignment horizontal="center"/>
    </xf>
    <xf numFmtId="0" fontId="31" fillId="4" borderId="6" xfId="0" applyFont="1" applyFill="1" applyBorder="1" applyAlignment="1">
      <alignment horizontal="center"/>
    </xf>
    <xf numFmtId="165" fontId="33" fillId="4" borderId="60" xfId="8" applyNumberFormat="1" applyFont="1" applyFill="1" applyBorder="1" applyAlignment="1">
      <alignment horizontal="center"/>
    </xf>
    <xf numFmtId="1" fontId="29" fillId="4" borderId="3" xfId="8" applyNumberFormat="1" applyFont="1" applyFill="1" applyBorder="1" applyAlignment="1">
      <alignment horizontal="center"/>
    </xf>
    <xf numFmtId="0" fontId="31" fillId="4" borderId="31" xfId="0" applyFont="1" applyFill="1" applyBorder="1" applyAlignment="1">
      <alignment horizontal="center"/>
    </xf>
    <xf numFmtId="0" fontId="31" fillId="4" borderId="12" xfId="0" applyFont="1" applyFill="1" applyBorder="1" applyAlignment="1">
      <alignment horizontal="center"/>
    </xf>
    <xf numFmtId="0" fontId="31" fillId="4" borderId="12" xfId="11" applyFont="1" applyFill="1" applyBorder="1" applyAlignment="1">
      <alignment horizontal="center"/>
    </xf>
    <xf numFmtId="1" fontId="31" fillId="4" borderId="15" xfId="8" applyNumberFormat="1" applyFont="1" applyFill="1" applyBorder="1" applyAlignment="1">
      <alignment horizontal="center"/>
    </xf>
    <xf numFmtId="165" fontId="31" fillId="4" borderId="4" xfId="11" applyNumberFormat="1" applyFont="1" applyFill="1" applyBorder="1" applyAlignment="1">
      <alignment horizontal="center"/>
    </xf>
    <xf numFmtId="0" fontId="31" fillId="4" borderId="3" xfId="0" applyFont="1" applyFill="1" applyBorder="1" applyAlignment="1">
      <alignment horizontal="center"/>
    </xf>
    <xf numFmtId="0" fontId="31" fillId="4" borderId="3" xfId="11" applyFont="1" applyFill="1" applyBorder="1" applyAlignment="1">
      <alignment horizontal="center"/>
    </xf>
    <xf numFmtId="0" fontId="31" fillId="4" borderId="4" xfId="0" applyFont="1" applyFill="1" applyBorder="1" applyAlignment="1">
      <alignment horizontal="center"/>
    </xf>
    <xf numFmtId="0" fontId="3" fillId="4" borderId="0" xfId="8" applyFont="1" applyFill="1" applyAlignment="1">
      <alignment horizontal="center"/>
    </xf>
    <xf numFmtId="165" fontId="31" fillId="4" borderId="15" xfId="8" applyNumberFormat="1" applyFont="1" applyFill="1" applyBorder="1" applyAlignment="1">
      <alignment horizontal="center"/>
    </xf>
    <xf numFmtId="0" fontId="3" fillId="4" borderId="3" xfId="8" applyFont="1" applyFill="1" applyBorder="1" applyAlignment="1">
      <alignment horizontal="center"/>
    </xf>
    <xf numFmtId="165" fontId="31" fillId="4" borderId="44" xfId="11" applyNumberFormat="1" applyFont="1" applyFill="1" applyBorder="1" applyAlignment="1">
      <alignment horizontal="center"/>
    </xf>
    <xf numFmtId="165" fontId="31" fillId="4" borderId="10" xfId="0" applyNumberFormat="1" applyFont="1" applyFill="1" applyBorder="1" applyAlignment="1">
      <alignment horizontal="center"/>
    </xf>
    <xf numFmtId="0" fontId="31" fillId="4" borderId="10" xfId="0" applyFont="1" applyFill="1" applyBorder="1" applyAlignment="1">
      <alignment horizontal="center"/>
    </xf>
    <xf numFmtId="0" fontId="31" fillId="4" borderId="10" xfId="11" applyFont="1" applyFill="1" applyBorder="1" applyAlignment="1">
      <alignment horizontal="center"/>
    </xf>
    <xf numFmtId="0" fontId="31" fillId="4" borderId="44" xfId="0" applyFont="1" applyFill="1" applyBorder="1" applyAlignment="1">
      <alignment horizontal="center"/>
    </xf>
    <xf numFmtId="165" fontId="32" fillId="4" borderId="43" xfId="8" applyNumberFormat="1" applyFont="1" applyFill="1" applyBorder="1" applyAlignment="1">
      <alignment horizontal="center"/>
    </xf>
    <xf numFmtId="165" fontId="32" fillId="4" borderId="42" xfId="8" applyNumberFormat="1" applyFont="1" applyFill="1" applyBorder="1" applyAlignment="1">
      <alignment horizontal="center"/>
    </xf>
    <xf numFmtId="165" fontId="37" fillId="4" borderId="60" xfId="8" applyNumberFormat="1" applyFont="1" applyFill="1" applyBorder="1" applyAlignment="1">
      <alignment horizontal="center"/>
    </xf>
    <xf numFmtId="165" fontId="32" fillId="4" borderId="40" xfId="8" applyNumberFormat="1" applyFont="1" applyFill="1" applyBorder="1" applyAlignment="1">
      <alignment horizontal="center"/>
    </xf>
    <xf numFmtId="1" fontId="32" fillId="4" borderId="15" xfId="8" applyNumberFormat="1" applyFont="1" applyFill="1" applyBorder="1" applyAlignment="1">
      <alignment horizontal="center"/>
    </xf>
    <xf numFmtId="0" fontId="31" fillId="7" borderId="7" xfId="8" applyFont="1" applyFill="1" applyBorder="1" applyAlignment="1">
      <alignment horizontal="center"/>
    </xf>
    <xf numFmtId="165" fontId="32" fillId="7" borderId="6" xfId="8" applyNumberFormat="1" applyFont="1" applyFill="1" applyBorder="1" applyAlignment="1">
      <alignment horizontal="center"/>
    </xf>
    <xf numFmtId="165" fontId="32" fillId="7" borderId="42" xfId="8" applyNumberFormat="1" applyFont="1" applyFill="1" applyBorder="1" applyAlignment="1">
      <alignment horizontal="center"/>
    </xf>
    <xf numFmtId="0" fontId="32" fillId="7" borderId="24" xfId="8" applyFont="1" applyFill="1" applyBorder="1"/>
    <xf numFmtId="165" fontId="32" fillId="7" borderId="12" xfId="8" applyNumberFormat="1" applyFont="1" applyFill="1" applyBorder="1" applyAlignment="1">
      <alignment horizontal="center"/>
    </xf>
    <xf numFmtId="165" fontId="71" fillId="0" borderId="0" xfId="8" applyNumberFormat="1" applyFont="1"/>
    <xf numFmtId="1" fontId="30" fillId="14" borderId="3" xfId="5" applyNumberFormat="1" applyFont="1" applyFill="1" applyBorder="1"/>
    <xf numFmtId="165" fontId="35" fillId="0" borderId="4" xfId="0" applyNumberFormat="1" applyFont="1" applyBorder="1" applyAlignment="1">
      <alignment horizontal="center"/>
    </xf>
    <xf numFmtId="0" fontId="35" fillId="4" borderId="3" xfId="7" applyFont="1" applyFill="1" applyBorder="1"/>
    <xf numFmtId="0" fontId="30" fillId="4" borderId="3" xfId="5" applyFont="1" applyFill="1" applyBorder="1"/>
    <xf numFmtId="0" fontId="72" fillId="0" borderId="0" xfId="0" applyFont="1"/>
    <xf numFmtId="0" fontId="72" fillId="4" borderId="0" xfId="0" applyFont="1" applyFill="1"/>
    <xf numFmtId="165" fontId="35" fillId="4" borderId="10" xfId="0" applyNumberFormat="1" applyFont="1" applyFill="1" applyBorder="1" applyAlignment="1">
      <alignment horizontal="center"/>
    </xf>
    <xf numFmtId="1" fontId="35" fillId="4" borderId="10" xfId="0" applyNumberFormat="1" applyFont="1" applyFill="1" applyBorder="1" applyAlignment="1">
      <alignment horizontal="center"/>
    </xf>
    <xf numFmtId="1" fontId="35" fillId="0" borderId="10" xfId="0" applyNumberFormat="1" applyFont="1" applyBorder="1" applyAlignment="1">
      <alignment horizontal="center"/>
    </xf>
    <xf numFmtId="0" fontId="35" fillId="4" borderId="10" xfId="0" applyFont="1" applyFill="1" applyBorder="1" applyAlignment="1">
      <alignment horizontal="center"/>
    </xf>
    <xf numFmtId="165" fontId="35" fillId="0" borderId="10" xfId="0" applyNumberFormat="1" applyFont="1" applyBorder="1" applyAlignment="1">
      <alignment horizontal="right"/>
    </xf>
    <xf numFmtId="1" fontId="37" fillId="0" borderId="3" xfId="8" applyNumberFormat="1" applyFont="1" applyBorder="1"/>
    <xf numFmtId="165" fontId="73" fillId="4" borderId="42" xfId="8" applyNumberFormat="1" applyFont="1" applyFill="1" applyBorder="1" applyAlignment="1">
      <alignment horizontal="center"/>
    </xf>
    <xf numFmtId="0" fontId="59" fillId="4" borderId="2" xfId="0" applyFont="1" applyFill="1" applyBorder="1" applyAlignment="1">
      <alignment horizontal="center"/>
    </xf>
    <xf numFmtId="165" fontId="74" fillId="4" borderId="3" xfId="0" applyNumberFormat="1" applyFont="1" applyFill="1" applyBorder="1" applyAlignment="1">
      <alignment horizontal="center"/>
    </xf>
    <xf numFmtId="0" fontId="74" fillId="4" borderId="3" xfId="0" applyFont="1" applyFill="1" applyBorder="1" applyAlignment="1">
      <alignment horizontal="center"/>
    </xf>
    <xf numFmtId="165" fontId="73" fillId="7" borderId="6" xfId="8" applyNumberFormat="1" applyFont="1" applyFill="1" applyBorder="1" applyAlignment="1">
      <alignment horizontal="center"/>
    </xf>
    <xf numFmtId="165" fontId="73" fillId="7" borderId="12" xfId="8" applyNumberFormat="1" applyFont="1" applyFill="1" applyBorder="1" applyAlignment="1">
      <alignment horizontal="center"/>
    </xf>
    <xf numFmtId="165" fontId="59" fillId="11" borderId="34" xfId="0" applyNumberFormat="1" applyFont="1" applyFill="1" applyBorder="1" applyAlignment="1">
      <alignment horizontal="center"/>
    </xf>
    <xf numFmtId="0" fontId="59" fillId="15" borderId="43" xfId="0" applyFont="1" applyFill="1" applyBorder="1" applyAlignment="1">
      <alignment horizontal="center"/>
    </xf>
    <xf numFmtId="165" fontId="29" fillId="0" borderId="49" xfId="0" applyNumberFormat="1" applyFont="1" applyBorder="1"/>
    <xf numFmtId="165" fontId="35" fillId="0" borderId="29" xfId="0" applyNumberFormat="1" applyFont="1" applyFill="1" applyBorder="1"/>
    <xf numFmtId="165" fontId="29" fillId="0" borderId="15" xfId="0" applyNumberFormat="1" applyFont="1" applyBorder="1"/>
    <xf numFmtId="165" fontId="29" fillId="0" borderId="16" xfId="0" applyNumberFormat="1" applyFont="1" applyBorder="1"/>
    <xf numFmtId="165" fontId="29" fillId="0" borderId="38" xfId="0" applyNumberFormat="1" applyFont="1" applyBorder="1"/>
    <xf numFmtId="0" fontId="28" fillId="0" borderId="5" xfId="0" applyFont="1" applyBorder="1"/>
    <xf numFmtId="1" fontId="59" fillId="0" borderId="3" xfId="7" applyNumberFormat="1" applyFont="1" applyBorder="1" applyAlignment="1">
      <alignment horizontal="center"/>
    </xf>
    <xf numFmtId="165" fontId="59" fillId="6" borderId="3" xfId="7" applyNumberFormat="1" applyFont="1" applyFill="1" applyBorder="1" applyAlignment="1">
      <alignment horizontal="center"/>
    </xf>
    <xf numFmtId="1" fontId="59" fillId="0" borderId="3" xfId="7" applyNumberFormat="1" applyFont="1" applyBorder="1" applyAlignment="1">
      <alignment horizontal="right"/>
    </xf>
    <xf numFmtId="165" fontId="59" fillId="6" borderId="3" xfId="7" applyNumberFormat="1" applyFont="1" applyFill="1" applyBorder="1"/>
    <xf numFmtId="165" fontId="73" fillId="9" borderId="3" xfId="0" applyNumberFormat="1" applyFont="1" applyFill="1" applyBorder="1" applyAlignment="1">
      <alignment horizontal="right"/>
    </xf>
    <xf numFmtId="0" fontId="59" fillId="5" borderId="2" xfId="0" applyFont="1" applyFill="1" applyBorder="1" applyAlignment="1">
      <alignment horizontal="right"/>
    </xf>
    <xf numFmtId="1" fontId="59" fillId="5" borderId="2" xfId="0" applyNumberFormat="1" applyFont="1" applyFill="1" applyBorder="1" applyAlignment="1">
      <alignment horizontal="right"/>
    </xf>
    <xf numFmtId="165" fontId="59" fillId="5" borderId="2" xfId="0" applyNumberFormat="1" applyFont="1" applyFill="1" applyBorder="1" applyAlignment="1">
      <alignment horizontal="right"/>
    </xf>
    <xf numFmtId="165" fontId="75" fillId="0" borderId="3" xfId="8" applyNumberFormat="1" applyFont="1" applyBorder="1"/>
    <xf numFmtId="165" fontId="73" fillId="0" borderId="3" xfId="0" applyNumberFormat="1" applyFont="1" applyBorder="1"/>
    <xf numFmtId="165" fontId="74" fillId="0" borderId="3" xfId="0" applyNumberFormat="1" applyFont="1" applyBorder="1"/>
    <xf numFmtId="0" fontId="37" fillId="4" borderId="32" xfId="0" applyFont="1" applyFill="1" applyBorder="1"/>
    <xf numFmtId="0" fontId="37" fillId="4" borderId="36" xfId="0" applyFont="1" applyFill="1" applyBorder="1"/>
    <xf numFmtId="0" fontId="32" fillId="4" borderId="35" xfId="0" applyFont="1" applyFill="1" applyBorder="1"/>
    <xf numFmtId="1" fontId="32" fillId="4" borderId="34" xfId="0" applyNumberFormat="1" applyFont="1" applyFill="1" applyBorder="1"/>
    <xf numFmtId="0" fontId="32" fillId="4" borderId="34" xfId="0" applyFont="1" applyFill="1" applyBorder="1"/>
    <xf numFmtId="1" fontId="32" fillId="4" borderId="32" xfId="0" applyNumberFormat="1" applyFont="1" applyFill="1" applyBorder="1"/>
    <xf numFmtId="165" fontId="32" fillId="4" borderId="32" xfId="0" applyNumberFormat="1" applyFont="1" applyFill="1" applyBorder="1"/>
    <xf numFmtId="0" fontId="32" fillId="4" borderId="33" xfId="0" applyFont="1" applyFill="1" applyBorder="1"/>
    <xf numFmtId="0" fontId="32" fillId="4" borderId="8" xfId="0" applyFont="1" applyFill="1" applyBorder="1"/>
    <xf numFmtId="0" fontId="32" fillId="4" borderId="24" xfId="0" applyFont="1" applyFill="1" applyBorder="1"/>
    <xf numFmtId="0" fontId="31" fillId="4" borderId="0" xfId="0" applyFont="1" applyFill="1" applyBorder="1"/>
    <xf numFmtId="0" fontId="24" fillId="4" borderId="0" xfId="0" applyFont="1" applyFill="1" applyBorder="1"/>
    <xf numFmtId="0" fontId="24" fillId="4" borderId="0" xfId="0" applyFont="1" applyFill="1"/>
    <xf numFmtId="0" fontId="0" fillId="4" borderId="0" xfId="0" applyFill="1" applyBorder="1"/>
    <xf numFmtId="0" fontId="28" fillId="4" borderId="0" xfId="0" applyFont="1" applyFill="1" applyBorder="1" applyAlignment="1"/>
    <xf numFmtId="0" fontId="30" fillId="4" borderId="0" xfId="0" applyFont="1" applyFill="1" applyBorder="1"/>
    <xf numFmtId="165" fontId="35" fillId="7" borderId="7" xfId="8" applyNumberFormat="1" applyFont="1" applyFill="1" applyBorder="1" applyAlignment="1">
      <alignment horizontal="center"/>
    </xf>
    <xf numFmtId="165" fontId="35" fillId="7" borderId="24" xfId="7" applyNumberFormat="1" applyFont="1" applyFill="1" applyBorder="1" applyAlignment="1">
      <alignment horizontal="center"/>
    </xf>
    <xf numFmtId="165" fontId="35" fillId="7" borderId="8" xfId="7" applyNumberFormat="1" applyFont="1" applyFill="1" applyBorder="1" applyAlignment="1">
      <alignment horizontal="center"/>
    </xf>
    <xf numFmtId="1" fontId="35" fillId="0" borderId="37" xfId="12" applyNumberFormat="1" applyFont="1" applyBorder="1" applyAlignment="1">
      <alignment horizontal="center"/>
    </xf>
    <xf numFmtId="1" fontId="35" fillId="0" borderId="65" xfId="12" applyNumberFormat="1" applyFont="1" applyBorder="1" applyAlignment="1">
      <alignment horizontal="center"/>
    </xf>
    <xf numFmtId="165" fontId="28" fillId="0" borderId="6" xfId="12" applyNumberFormat="1" applyFont="1" applyBorder="1" applyAlignment="1">
      <alignment horizontal="center"/>
    </xf>
    <xf numFmtId="1" fontId="35" fillId="0" borderId="35" xfId="12" applyNumberFormat="1" applyFont="1" applyBorder="1" applyAlignment="1">
      <alignment horizontal="center"/>
    </xf>
    <xf numFmtId="165" fontId="28" fillId="0" borderId="32" xfId="12" applyNumberFormat="1" applyFont="1" applyBorder="1" applyAlignment="1">
      <alignment horizontal="center"/>
    </xf>
    <xf numFmtId="1" fontId="35" fillId="0" borderId="62" xfId="12" applyNumberFormat="1" applyFont="1" applyBorder="1" applyAlignment="1">
      <alignment horizontal="center"/>
    </xf>
    <xf numFmtId="165" fontId="28" fillId="0" borderId="58" xfId="12" applyNumberFormat="1" applyFont="1" applyBorder="1" applyAlignment="1">
      <alignment horizontal="center"/>
    </xf>
    <xf numFmtId="1" fontId="28" fillId="0" borderId="65" xfId="12" applyNumberFormat="1" applyFont="1" applyBorder="1" applyAlignment="1">
      <alignment horizontal="center"/>
    </xf>
    <xf numFmtId="165" fontId="28" fillId="4" borderId="16" xfId="7" applyNumberFormat="1" applyFont="1" applyFill="1" applyBorder="1" applyAlignment="1">
      <alignment horizontal="center"/>
    </xf>
    <xf numFmtId="0" fontId="28" fillId="4" borderId="16" xfId="7" applyFont="1" applyFill="1" applyBorder="1" applyAlignment="1">
      <alignment horizontal="center"/>
    </xf>
    <xf numFmtId="165" fontId="28" fillId="4" borderId="24" xfId="7" applyNumberFormat="1" applyFont="1" applyFill="1" applyBorder="1" applyAlignment="1">
      <alignment horizontal="center"/>
    </xf>
    <xf numFmtId="0" fontId="29" fillId="0" borderId="10" xfId="0" applyFont="1" applyBorder="1" applyAlignment="1">
      <alignment horizontal="center"/>
    </xf>
    <xf numFmtId="0" fontId="76" fillId="0" borderId="3" xfId="0" applyFont="1" applyBorder="1"/>
    <xf numFmtId="165" fontId="35" fillId="2" borderId="53" xfId="0" applyNumberFormat="1" applyFont="1" applyFill="1" applyBorder="1"/>
    <xf numFmtId="1" fontId="35" fillId="0" borderId="18" xfId="1" applyNumberFormat="1" applyFont="1" applyFill="1" applyBorder="1"/>
    <xf numFmtId="1" fontId="35" fillId="0" borderId="42" xfId="0" applyNumberFormat="1" applyFont="1" applyFill="1" applyBorder="1"/>
    <xf numFmtId="165" fontId="74" fillId="4" borderId="6" xfId="0" applyNumberFormat="1" applyFont="1" applyFill="1" applyBorder="1" applyAlignment="1">
      <alignment horizontal="center"/>
    </xf>
    <xf numFmtId="0" fontId="74" fillId="4" borderId="3" xfId="11" applyFont="1" applyFill="1" applyBorder="1" applyAlignment="1">
      <alignment horizontal="center"/>
    </xf>
    <xf numFmtId="0" fontId="74" fillId="4" borderId="6" xfId="11" applyFont="1" applyFill="1" applyBorder="1" applyAlignment="1">
      <alignment horizontal="center"/>
    </xf>
    <xf numFmtId="0" fontId="77" fillId="4" borderId="3" xfId="8" applyFont="1" applyFill="1" applyBorder="1" applyAlignment="1">
      <alignment horizontal="center"/>
    </xf>
    <xf numFmtId="0" fontId="74" fillId="4" borderId="10" xfId="0" applyFont="1" applyFill="1" applyBorder="1" applyAlignment="1">
      <alignment horizontal="center"/>
    </xf>
    <xf numFmtId="165" fontId="73" fillId="4" borderId="43" xfId="8" applyNumberFormat="1" applyFont="1" applyFill="1" applyBorder="1" applyAlignment="1">
      <alignment horizontal="center"/>
    </xf>
    <xf numFmtId="0" fontId="74" fillId="4" borderId="3" xfId="8" applyFont="1" applyFill="1" applyBorder="1" applyAlignment="1">
      <alignment horizontal="center"/>
    </xf>
    <xf numFmtId="165" fontId="78" fillId="4" borderId="60" xfId="8" applyNumberFormat="1" applyFont="1" applyFill="1" applyBorder="1" applyAlignment="1">
      <alignment horizontal="center"/>
    </xf>
    <xf numFmtId="165" fontId="74" fillId="4" borderId="4" xfId="11" applyNumberFormat="1" applyFont="1" applyFill="1" applyBorder="1" applyAlignment="1">
      <alignment horizontal="center"/>
    </xf>
    <xf numFmtId="0" fontId="74" fillId="4" borderId="6" xfId="0" applyFont="1" applyFill="1" applyBorder="1" applyAlignment="1">
      <alignment horizontal="center"/>
    </xf>
    <xf numFmtId="0" fontId="35" fillId="5" borderId="35" xfId="0" applyFont="1" applyFill="1" applyBorder="1" applyAlignment="1">
      <alignment horizontal="center"/>
    </xf>
    <xf numFmtId="0" fontId="35" fillId="5" borderId="42" xfId="0" applyFont="1" applyFill="1" applyBorder="1" applyAlignment="1">
      <alignment horizontal="center"/>
    </xf>
    <xf numFmtId="165" fontId="35" fillId="5" borderId="40" xfId="0" applyNumberFormat="1" applyFont="1" applyFill="1" applyBorder="1" applyAlignment="1">
      <alignment horizontal="center"/>
    </xf>
    <xf numFmtId="1" fontId="35" fillId="5" borderId="2" xfId="0" applyNumberFormat="1" applyFont="1" applyFill="1" applyBorder="1"/>
    <xf numFmtId="165" fontId="35" fillId="5" borderId="43" xfId="0" applyNumberFormat="1" applyFont="1" applyFill="1" applyBorder="1" applyAlignment="1">
      <alignment horizontal="center"/>
    </xf>
    <xf numFmtId="1" fontId="35" fillId="5" borderId="42" xfId="0" applyNumberFormat="1" applyFont="1" applyFill="1" applyBorder="1"/>
    <xf numFmtId="165" fontId="35" fillId="5" borderId="40" xfId="0" applyNumberFormat="1" applyFont="1" applyFill="1" applyBorder="1" applyAlignment="1">
      <alignment horizontal="left" indent="1"/>
    </xf>
    <xf numFmtId="0" fontId="35" fillId="5" borderId="43" xfId="0" applyFont="1" applyFill="1" applyBorder="1" applyAlignment="1">
      <alignment horizontal="center"/>
    </xf>
    <xf numFmtId="165" fontId="28" fillId="4" borderId="6" xfId="0" applyNumberFormat="1" applyFont="1" applyFill="1" applyBorder="1" applyAlignment="1">
      <alignment horizontal="center"/>
    </xf>
    <xf numFmtId="165" fontId="28" fillId="0" borderId="12" xfId="0" applyNumberFormat="1" applyFont="1" applyFill="1" applyBorder="1" applyAlignment="1">
      <alignment horizontal="center"/>
    </xf>
    <xf numFmtId="0" fontId="28" fillId="4" borderId="6" xfId="0" applyFont="1" applyFill="1" applyBorder="1" applyAlignment="1">
      <alignment horizontal="center"/>
    </xf>
    <xf numFmtId="165" fontId="28" fillId="0" borderId="15" xfId="0" applyNumberFormat="1" applyFont="1" applyFill="1" applyBorder="1" applyAlignment="1">
      <alignment horizontal="center"/>
    </xf>
    <xf numFmtId="165" fontId="28" fillId="0" borderId="6" xfId="0" applyNumberFormat="1" applyFont="1" applyFill="1" applyBorder="1" applyAlignment="1">
      <alignment horizontal="center"/>
    </xf>
    <xf numFmtId="165" fontId="28" fillId="0" borderId="60" xfId="0" applyNumberFormat="1" applyFont="1" applyFill="1" applyBorder="1" applyAlignment="1">
      <alignment horizontal="center"/>
    </xf>
    <xf numFmtId="165" fontId="28" fillId="0" borderId="0" xfId="8" applyNumberFormat="1" applyFont="1"/>
    <xf numFmtId="165" fontId="28" fillId="4" borderId="16" xfId="0" applyNumberFormat="1" applyFont="1" applyFill="1" applyBorder="1" applyAlignment="1">
      <alignment horizontal="center"/>
    </xf>
    <xf numFmtId="165" fontId="28" fillId="4" borderId="5" xfId="0" applyNumberFormat="1" applyFont="1" applyFill="1" applyBorder="1" applyAlignment="1">
      <alignment horizontal="center"/>
    </xf>
    <xf numFmtId="165" fontId="28" fillId="0" borderId="38" xfId="0" applyNumberFormat="1" applyFont="1" applyFill="1" applyBorder="1" applyAlignment="1">
      <alignment horizontal="center"/>
    </xf>
    <xf numFmtId="1" fontId="28" fillId="0" borderId="3" xfId="0" applyNumberFormat="1" applyFont="1" applyFill="1" applyBorder="1" applyAlignment="1">
      <alignment horizontal="center"/>
    </xf>
    <xf numFmtId="165" fontId="35" fillId="7" borderId="51" xfId="0" applyNumberFormat="1" applyFont="1" applyFill="1" applyBorder="1" applyAlignment="1">
      <alignment horizontal="center"/>
    </xf>
    <xf numFmtId="165" fontId="35" fillId="7" borderId="21" xfId="0" applyNumberFormat="1" applyFont="1" applyFill="1" applyBorder="1" applyAlignment="1">
      <alignment horizontal="center"/>
    </xf>
    <xf numFmtId="0" fontId="35" fillId="7" borderId="21" xfId="0" applyFont="1" applyFill="1" applyBorder="1" applyAlignment="1">
      <alignment horizontal="center"/>
    </xf>
    <xf numFmtId="3" fontId="35" fillId="7" borderId="21" xfId="0" applyNumberFormat="1" applyFont="1" applyFill="1" applyBorder="1" applyAlignment="1">
      <alignment horizontal="center"/>
    </xf>
    <xf numFmtId="165" fontId="35" fillId="7" borderId="46" xfId="0" applyNumberFormat="1" applyFont="1" applyFill="1" applyBorder="1" applyAlignment="1">
      <alignment horizontal="center"/>
    </xf>
    <xf numFmtId="165" fontId="35" fillId="7" borderId="21" xfId="0" applyNumberFormat="1" applyFont="1" applyFill="1" applyBorder="1" applyAlignment="1">
      <alignment horizontal="center" vertical="center"/>
    </xf>
    <xf numFmtId="165" fontId="28" fillId="0" borderId="31" xfId="0" applyNumberFormat="1" applyFont="1" applyFill="1" applyBorder="1" applyAlignment="1">
      <alignment horizontal="center"/>
    </xf>
    <xf numFmtId="0" fontId="28" fillId="0" borderId="66" xfId="0" applyFont="1" applyFill="1" applyBorder="1" applyAlignment="1">
      <alignment horizontal="center"/>
    </xf>
    <xf numFmtId="165" fontId="28" fillId="0" borderId="4" xfId="0" applyNumberFormat="1" applyFont="1" applyFill="1" applyBorder="1" applyAlignment="1">
      <alignment horizontal="center"/>
    </xf>
    <xf numFmtId="0" fontId="28" fillId="0" borderId="4" xfId="0" applyFont="1" applyFill="1" applyBorder="1" applyAlignment="1">
      <alignment horizontal="center"/>
    </xf>
    <xf numFmtId="0" fontId="28" fillId="4" borderId="4" xfId="0" applyFont="1" applyFill="1" applyBorder="1" applyAlignment="1">
      <alignment horizontal="center"/>
    </xf>
    <xf numFmtId="0" fontId="28" fillId="0" borderId="11" xfId="0" applyFont="1" applyFill="1" applyBorder="1" applyAlignment="1">
      <alignment horizontal="center"/>
    </xf>
    <xf numFmtId="0" fontId="35" fillId="0" borderId="4" xfId="0" applyFont="1" applyFill="1" applyBorder="1" applyAlignment="1">
      <alignment horizontal="center"/>
    </xf>
    <xf numFmtId="14" fontId="79" fillId="0" borderId="0" xfId="0" applyNumberFormat="1" applyFont="1" applyBorder="1" applyAlignment="1"/>
    <xf numFmtId="0" fontId="80" fillId="0" borderId="0" xfId="0" applyFont="1"/>
    <xf numFmtId="0" fontId="82" fillId="0" borderId="0" xfId="0" applyFont="1"/>
    <xf numFmtId="0" fontId="82" fillId="4" borderId="0" xfId="0" applyFont="1" applyFill="1"/>
    <xf numFmtId="0" fontId="83" fillId="0" borderId="0" xfId="0" applyFont="1"/>
    <xf numFmtId="0" fontId="84" fillId="0" borderId="0" xfId="0" applyFont="1"/>
    <xf numFmtId="0" fontId="81" fillId="0" borderId="0" xfId="0" applyFont="1" applyFill="1" applyBorder="1"/>
    <xf numFmtId="1" fontId="81" fillId="0" borderId="0" xfId="0" applyNumberFormat="1" applyFont="1" applyFill="1" applyBorder="1" applyAlignment="1">
      <alignment horizontal="center"/>
    </xf>
    <xf numFmtId="0" fontId="84" fillId="0" borderId="0" xfId="0" applyFont="1" applyAlignment="1">
      <alignment horizontal="left"/>
    </xf>
    <xf numFmtId="165" fontId="59" fillId="0" borderId="34" xfId="0" applyNumberFormat="1" applyFont="1" applyFill="1" applyBorder="1" applyAlignment="1">
      <alignment horizontal="center"/>
    </xf>
    <xf numFmtId="14" fontId="86" fillId="0" borderId="0" xfId="0" applyNumberFormat="1" applyFont="1" applyBorder="1" applyAlignment="1">
      <alignment horizontal="left"/>
    </xf>
    <xf numFmtId="0" fontId="7" fillId="0" borderId="23" xfId="0" applyFont="1" applyBorder="1"/>
    <xf numFmtId="0" fontId="7" fillId="0" borderId="23" xfId="0" quotePrefix="1" applyFont="1" applyBorder="1" applyAlignment="1">
      <alignment horizontal="center"/>
    </xf>
    <xf numFmtId="0" fontId="35" fillId="0" borderId="3" xfId="0" applyFont="1" applyBorder="1"/>
    <xf numFmtId="165" fontId="29" fillId="0" borderId="3" xfId="0" applyNumberFormat="1" applyFont="1" applyBorder="1" applyAlignment="1">
      <alignment horizontal="center"/>
    </xf>
    <xf numFmtId="1" fontId="35" fillId="0" borderId="3" xfId="0" applyNumberFormat="1" applyFont="1" applyBorder="1" applyAlignment="1">
      <alignment horizontal="right"/>
    </xf>
    <xf numFmtId="1" fontId="28" fillId="4" borderId="3" xfId="0" applyNumberFormat="1" applyFont="1" applyFill="1" applyBorder="1" applyAlignment="1">
      <alignment horizontal="right"/>
    </xf>
    <xf numFmtId="165" fontId="35" fillId="4" borderId="3" xfId="0" applyNumberFormat="1" applyFont="1" applyFill="1" applyBorder="1" applyAlignment="1">
      <alignment horizontal="right"/>
    </xf>
    <xf numFmtId="1" fontId="35" fillId="4" borderId="3" xfId="0" applyNumberFormat="1" applyFont="1" applyFill="1" applyBorder="1" applyAlignment="1">
      <alignment horizontal="right"/>
    </xf>
    <xf numFmtId="165" fontId="35" fillId="0" borderId="3" xfId="0" applyNumberFormat="1" applyFont="1" applyFill="1" applyBorder="1" applyAlignment="1">
      <alignment horizontal="right"/>
    </xf>
    <xf numFmtId="165" fontId="35" fillId="0" borderId="0" xfId="0" applyNumberFormat="1" applyFont="1" applyFill="1" applyBorder="1" applyAlignment="1">
      <alignment horizontal="right"/>
    </xf>
    <xf numFmtId="0" fontId="7" fillId="0" borderId="0" xfId="0" applyFont="1" applyBorder="1"/>
    <xf numFmtId="165" fontId="41" fillId="0" borderId="0" xfId="0" applyNumberFormat="1" applyFont="1" applyBorder="1" applyAlignment="1">
      <alignment horizontal="center"/>
    </xf>
    <xf numFmtId="165" fontId="35" fillId="0" borderId="0" xfId="0" applyNumberFormat="1" applyFont="1" applyBorder="1" applyAlignment="1">
      <alignment horizontal="center"/>
    </xf>
    <xf numFmtId="165" fontId="31" fillId="11" borderId="3" xfId="0" applyNumberFormat="1" applyFont="1" applyFill="1" applyBorder="1"/>
    <xf numFmtId="165" fontId="32" fillId="11" borderId="3" xfId="8" applyNumberFormat="1" applyFont="1" applyFill="1" applyBorder="1"/>
    <xf numFmtId="165" fontId="30" fillId="5" borderId="3" xfId="0" applyNumberFormat="1" applyFont="1" applyFill="1" applyBorder="1" applyAlignment="1"/>
    <xf numFmtId="165" fontId="29" fillId="12" borderId="3" xfId="18" applyNumberFormat="1" applyFont="1" applyFill="1" applyBorder="1" applyAlignment="1">
      <alignment horizontal="right"/>
    </xf>
    <xf numFmtId="0" fontId="29" fillId="0" borderId="21" xfId="0" applyFont="1" applyFill="1" applyBorder="1" applyAlignment="1"/>
    <xf numFmtId="0" fontId="29" fillId="0" borderId="20" xfId="0" applyFont="1" applyFill="1" applyBorder="1" applyAlignment="1"/>
    <xf numFmtId="0" fontId="29" fillId="0" borderId="4" xfId="0" applyFont="1" applyFill="1" applyBorder="1" applyAlignment="1"/>
    <xf numFmtId="0" fontId="32" fillId="0" borderId="1" xfId="0" applyFont="1" applyBorder="1" applyAlignment="1">
      <alignment horizontal="center" vertical="center" wrapText="1"/>
    </xf>
    <xf numFmtId="0" fontId="32" fillId="0" borderId="23" xfId="0" applyFont="1" applyBorder="1" applyAlignment="1">
      <alignment horizontal="center" vertical="center" wrapText="1"/>
    </xf>
    <xf numFmtId="0" fontId="32" fillId="0" borderId="56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/>
    </xf>
    <xf numFmtId="0" fontId="29" fillId="0" borderId="53" xfId="0" applyFont="1" applyBorder="1" applyAlignment="1">
      <alignment horizontal="center" wrapText="1"/>
    </xf>
    <xf numFmtId="0" fontId="29" fillId="0" borderId="0" xfId="0" applyFont="1" applyBorder="1" applyAlignment="1">
      <alignment horizontal="center" wrapText="1"/>
    </xf>
    <xf numFmtId="0" fontId="32" fillId="0" borderId="2" xfId="0" applyFont="1" applyBorder="1" applyAlignment="1">
      <alignment horizontal="center" vertical="center" wrapText="1"/>
    </xf>
    <xf numFmtId="0" fontId="32" fillId="7" borderId="1" xfId="0" applyFont="1" applyFill="1" applyBorder="1" applyAlignment="1">
      <alignment horizontal="center" vertical="center" wrapText="1"/>
    </xf>
    <xf numFmtId="0" fontId="32" fillId="7" borderId="2" xfId="0" applyFont="1" applyFill="1" applyBorder="1" applyAlignment="1">
      <alignment horizontal="center" vertical="center" wrapText="1"/>
    </xf>
    <xf numFmtId="0" fontId="32" fillId="4" borderId="1" xfId="0" applyFont="1" applyFill="1" applyBorder="1" applyAlignment="1">
      <alignment horizontal="center" vertical="center" wrapText="1"/>
    </xf>
    <xf numFmtId="0" fontId="32" fillId="4" borderId="23" xfId="0" applyFont="1" applyFill="1" applyBorder="1" applyAlignment="1">
      <alignment horizontal="center" vertical="center" wrapText="1"/>
    </xf>
    <xf numFmtId="49" fontId="0" fillId="11" borderId="3" xfId="0" applyNumberFormat="1" applyFill="1" applyBorder="1" applyAlignment="1">
      <alignment horizontal="center"/>
    </xf>
    <xf numFmtId="0" fontId="31" fillId="4" borderId="1" xfId="0" applyFont="1" applyFill="1" applyBorder="1" applyAlignment="1">
      <alignment horizontal="center" vertical="center" wrapText="1"/>
    </xf>
    <xf numFmtId="0" fontId="31" fillId="4" borderId="23" xfId="0" applyFont="1" applyFill="1" applyBorder="1" applyAlignment="1">
      <alignment horizontal="center" vertical="center" wrapText="1"/>
    </xf>
    <xf numFmtId="0" fontId="28" fillId="0" borderId="7" xfId="0" applyFont="1" applyBorder="1" applyAlignment="1">
      <alignment horizontal="center" wrapText="1"/>
    </xf>
    <xf numFmtId="0" fontId="28" fillId="0" borderId="9" xfId="0" applyFont="1" applyBorder="1" applyAlignment="1">
      <alignment horizontal="center" wrapText="1"/>
    </xf>
    <xf numFmtId="0" fontId="28" fillId="0" borderId="24" xfId="0" applyFont="1" applyBorder="1" applyAlignment="1">
      <alignment horizontal="center" wrapText="1"/>
    </xf>
    <xf numFmtId="0" fontId="31" fillId="5" borderId="1" xfId="0" applyFont="1" applyFill="1" applyBorder="1" applyAlignment="1">
      <alignment horizontal="center" vertical="center" wrapText="1"/>
    </xf>
    <xf numFmtId="0" fontId="31" fillId="5" borderId="2" xfId="0" applyFont="1" applyFill="1" applyBorder="1" applyAlignment="1">
      <alignment horizontal="center" vertical="center" wrapText="1"/>
    </xf>
    <xf numFmtId="0" fontId="31" fillId="4" borderId="2" xfId="0" applyFont="1" applyFill="1" applyBorder="1" applyAlignment="1">
      <alignment horizontal="center" vertical="center" wrapText="1"/>
    </xf>
    <xf numFmtId="0" fontId="31" fillId="5" borderId="1" xfId="0" applyFont="1" applyFill="1" applyBorder="1" applyAlignment="1">
      <alignment horizontal="center" wrapText="1"/>
    </xf>
    <xf numFmtId="0" fontId="31" fillId="5" borderId="23" xfId="0" applyFont="1" applyFill="1" applyBorder="1" applyAlignment="1">
      <alignment horizontal="center" wrapText="1"/>
    </xf>
    <xf numFmtId="0" fontId="31" fillId="5" borderId="2" xfId="0" applyFont="1" applyFill="1" applyBorder="1" applyAlignment="1">
      <alignment horizontal="center" wrapText="1"/>
    </xf>
    <xf numFmtId="0" fontId="39" fillId="0" borderId="53" xfId="0" applyFont="1" applyBorder="1" applyAlignment="1">
      <alignment horizontal="center"/>
    </xf>
    <xf numFmtId="0" fontId="31" fillId="4" borderId="1" xfId="0" applyFont="1" applyFill="1" applyBorder="1" applyAlignment="1">
      <alignment horizontal="center" wrapText="1"/>
    </xf>
    <xf numFmtId="0" fontId="31" fillId="4" borderId="2" xfId="0" applyFont="1" applyFill="1" applyBorder="1" applyAlignment="1">
      <alignment horizontal="center" wrapText="1"/>
    </xf>
    <xf numFmtId="0" fontId="28" fillId="0" borderId="56" xfId="0" applyFont="1" applyBorder="1" applyAlignment="1">
      <alignment horizontal="center" wrapText="1"/>
    </xf>
    <xf numFmtId="0" fontId="28" fillId="0" borderId="52" xfId="0" applyFont="1" applyBorder="1" applyAlignment="1">
      <alignment horizontal="center" wrapText="1"/>
    </xf>
    <xf numFmtId="0" fontId="28" fillId="0" borderId="55" xfId="0" applyFont="1" applyBorder="1" applyAlignment="1">
      <alignment horizontal="center" wrapText="1"/>
    </xf>
    <xf numFmtId="0" fontId="30" fillId="6" borderId="30" xfId="0" applyFont="1" applyFill="1" applyBorder="1" applyAlignment="1">
      <alignment horizontal="center"/>
    </xf>
    <xf numFmtId="0" fontId="30" fillId="6" borderId="67" xfId="0" applyFont="1" applyFill="1" applyBorder="1" applyAlignment="1">
      <alignment horizontal="center"/>
    </xf>
    <xf numFmtId="0" fontId="30" fillId="6" borderId="68" xfId="0" applyFont="1" applyFill="1" applyBorder="1" applyAlignment="1">
      <alignment horizontal="center"/>
    </xf>
    <xf numFmtId="0" fontId="30" fillId="6" borderId="7" xfId="0" applyFont="1" applyFill="1" applyBorder="1" applyAlignment="1">
      <alignment horizontal="center"/>
    </xf>
    <xf numFmtId="0" fontId="30" fillId="6" borderId="9" xfId="0" applyFont="1" applyFill="1" applyBorder="1" applyAlignment="1">
      <alignment horizontal="center"/>
    </xf>
    <xf numFmtId="0" fontId="30" fillId="6" borderId="24" xfId="0" applyFont="1" applyFill="1" applyBorder="1" applyAlignment="1">
      <alignment horizontal="center"/>
    </xf>
    <xf numFmtId="0" fontId="30" fillId="10" borderId="26" xfId="0" applyFont="1" applyFill="1" applyBorder="1" applyAlignment="1">
      <alignment horizontal="center" vertical="center"/>
    </xf>
    <xf numFmtId="0" fontId="30" fillId="10" borderId="42" xfId="0" applyFont="1" applyFill="1" applyBorder="1" applyAlignment="1">
      <alignment horizontal="center" vertical="center"/>
    </xf>
    <xf numFmtId="0" fontId="30" fillId="10" borderId="27" xfId="0" applyFont="1" applyFill="1" applyBorder="1" applyAlignment="1">
      <alignment horizontal="center" vertical="center"/>
    </xf>
    <xf numFmtId="0" fontId="30" fillId="10" borderId="40" xfId="0" applyFont="1" applyFill="1" applyBorder="1" applyAlignment="1">
      <alignment horizontal="center" vertical="center"/>
    </xf>
    <xf numFmtId="0" fontId="30" fillId="10" borderId="39" xfId="0" applyFont="1" applyFill="1" applyBorder="1" applyAlignment="1">
      <alignment horizontal="center" vertical="center" wrapText="1"/>
    </xf>
    <xf numFmtId="0" fontId="30" fillId="10" borderId="4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wrapText="1"/>
    </xf>
    <xf numFmtId="0" fontId="28" fillId="0" borderId="23" xfId="0" applyFont="1" applyBorder="1" applyAlignment="1">
      <alignment horizontal="center" wrapText="1"/>
    </xf>
    <xf numFmtId="0" fontId="28" fillId="0" borderId="2" xfId="0" applyFont="1" applyBorder="1" applyAlignment="1">
      <alignment horizont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23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0" borderId="23" xfId="0" applyFont="1" applyFill="1" applyBorder="1" applyAlignment="1">
      <alignment horizontal="center" vertical="center" wrapText="1"/>
    </xf>
    <xf numFmtId="0" fontId="0" fillId="0" borderId="53" xfId="0" applyBorder="1" applyAlignment="1">
      <alignment horizontal="center"/>
    </xf>
    <xf numFmtId="0" fontId="30" fillId="6" borderId="47" xfId="0" applyFont="1" applyFill="1" applyBorder="1" applyAlignment="1">
      <alignment horizontal="center"/>
    </xf>
    <xf numFmtId="0" fontId="30" fillId="6" borderId="31" xfId="0" applyFont="1" applyFill="1" applyBorder="1" applyAlignment="1">
      <alignment horizontal="center"/>
    </xf>
    <xf numFmtId="0" fontId="28" fillId="0" borderId="1" xfId="0" applyFont="1" applyFill="1" applyBorder="1" applyAlignment="1">
      <alignment horizontal="center" wrapText="1"/>
    </xf>
    <xf numFmtId="0" fontId="28" fillId="0" borderId="23" xfId="0" applyFont="1" applyFill="1" applyBorder="1" applyAlignment="1">
      <alignment horizontal="center" wrapText="1"/>
    </xf>
    <xf numFmtId="49" fontId="0" fillId="10" borderId="7" xfId="0" applyNumberFormat="1" applyFill="1" applyBorder="1" applyAlignment="1">
      <alignment horizontal="center"/>
    </xf>
    <xf numFmtId="49" fontId="0" fillId="10" borderId="9" xfId="0" applyNumberFormat="1" applyFill="1" applyBorder="1" applyAlignment="1">
      <alignment horizontal="center"/>
    </xf>
    <xf numFmtId="49" fontId="0" fillId="10" borderId="24" xfId="0" applyNumberFormat="1" applyFill="1" applyBorder="1" applyAlignment="1">
      <alignment horizontal="center"/>
    </xf>
    <xf numFmtId="0" fontId="29" fillId="0" borderId="0" xfId="0" applyFont="1" applyAlignment="1">
      <alignment horizontal="center"/>
    </xf>
    <xf numFmtId="0" fontId="29" fillId="0" borderId="53" xfId="0" applyFont="1" applyBorder="1" applyAlignment="1">
      <alignment horizontal="center"/>
    </xf>
    <xf numFmtId="0" fontId="29" fillId="0" borderId="1" xfId="0" applyFont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wrapText="1"/>
    </xf>
    <xf numFmtId="0" fontId="29" fillId="0" borderId="1" xfId="0" applyFont="1" applyBorder="1" applyAlignment="1">
      <alignment horizontal="center" wrapText="1"/>
    </xf>
    <xf numFmtId="0" fontId="35" fillId="0" borderId="2" xfId="0" applyFont="1" applyBorder="1" applyAlignment="1">
      <alignment horizontal="center" wrapText="1"/>
    </xf>
    <xf numFmtId="0" fontId="35" fillId="0" borderId="7" xfId="0" applyFont="1" applyBorder="1" applyAlignment="1">
      <alignment wrapText="1"/>
    </xf>
    <xf numFmtId="0" fontId="28" fillId="0" borderId="9" xfId="0" applyFont="1" applyBorder="1" applyAlignment="1">
      <alignment wrapText="1"/>
    </xf>
    <xf numFmtId="0" fontId="28" fillId="0" borderId="24" xfId="0" applyFont="1" applyBorder="1" applyAlignment="1">
      <alignment wrapText="1"/>
    </xf>
    <xf numFmtId="0" fontId="35" fillId="0" borderId="1" xfId="0" applyFont="1" applyBorder="1" applyAlignment="1">
      <alignment horizontal="center"/>
    </xf>
    <xf numFmtId="0" fontId="35" fillId="0" borderId="2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28" fillId="0" borderId="7" xfId="0" applyFont="1" applyBorder="1" applyAlignment="1">
      <alignment horizontal="center"/>
    </xf>
    <xf numFmtId="0" fontId="28" fillId="0" borderId="9" xfId="0" applyFont="1" applyBorder="1" applyAlignment="1">
      <alignment horizontal="center"/>
    </xf>
    <xf numFmtId="0" fontId="28" fillId="0" borderId="24" xfId="0" applyFont="1" applyBorder="1" applyAlignment="1">
      <alignment horizontal="center"/>
    </xf>
    <xf numFmtId="14" fontId="30" fillId="0" borderId="7" xfId="0" applyNumberFormat="1" applyFont="1" applyFill="1" applyBorder="1" applyAlignment="1">
      <alignment horizontal="center"/>
    </xf>
    <xf numFmtId="0" fontId="30" fillId="0" borderId="24" xfId="0" applyFont="1" applyFill="1" applyBorder="1" applyAlignment="1">
      <alignment horizontal="center"/>
    </xf>
    <xf numFmtId="0" fontId="28" fillId="4" borderId="7" xfId="0" applyFont="1" applyFill="1" applyBorder="1" applyAlignment="1">
      <alignment horizontal="center"/>
    </xf>
    <xf numFmtId="0" fontId="28" fillId="4" borderId="9" xfId="0" applyFont="1" applyFill="1" applyBorder="1" applyAlignment="1">
      <alignment horizontal="center"/>
    </xf>
    <xf numFmtId="0" fontId="28" fillId="4" borderId="24" xfId="0" applyFont="1" applyFill="1" applyBorder="1" applyAlignment="1">
      <alignment horizontal="center"/>
    </xf>
    <xf numFmtId="0" fontId="31" fillId="0" borderId="7" xfId="0" applyFont="1" applyBorder="1" applyAlignment="1">
      <alignment horizontal="center"/>
    </xf>
    <xf numFmtId="0" fontId="31" fillId="0" borderId="24" xfId="0" applyFont="1" applyBorder="1" applyAlignment="1">
      <alignment horizontal="center"/>
    </xf>
    <xf numFmtId="0" fontId="28" fillId="0" borderId="1" xfId="0" applyFont="1" applyBorder="1" applyAlignment="1">
      <alignment horizontal="center" vertical="center"/>
    </xf>
    <xf numFmtId="0" fontId="28" fillId="0" borderId="23" xfId="0" applyFont="1" applyBorder="1" applyAlignment="1">
      <alignment horizontal="center" vertical="center"/>
    </xf>
    <xf numFmtId="0" fontId="0" fillId="2" borderId="53" xfId="7" applyFont="1" applyFill="1" applyBorder="1" applyAlignment="1">
      <alignment horizontal="center"/>
    </xf>
    <xf numFmtId="0" fontId="42" fillId="0" borderId="53" xfId="7" applyFont="1" applyBorder="1" applyAlignment="1">
      <alignment horizontal="center"/>
    </xf>
    <xf numFmtId="0" fontId="8" fillId="9" borderId="7" xfId="7" applyFont="1" applyFill="1" applyBorder="1" applyAlignment="1">
      <alignment horizontal="center"/>
    </xf>
    <xf numFmtId="0" fontId="8" fillId="9" borderId="24" xfId="7" applyFont="1" applyFill="1" applyBorder="1" applyAlignment="1">
      <alignment horizontal="center"/>
    </xf>
    <xf numFmtId="0" fontId="31" fillId="0" borderId="1" xfId="7" applyFont="1" applyBorder="1" applyAlignment="1">
      <alignment horizontal="center" vertical="center" wrapText="1"/>
    </xf>
    <xf numFmtId="0" fontId="31" fillId="0" borderId="23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33" fillId="0" borderId="1" xfId="7" applyFont="1" applyBorder="1" applyAlignment="1">
      <alignment horizontal="center" vertical="center" wrapText="1"/>
    </xf>
    <xf numFmtId="0" fontId="47" fillId="0" borderId="23" xfId="0" applyFont="1" applyBorder="1" applyAlignment="1">
      <alignment horizontal="center" vertical="center" wrapText="1"/>
    </xf>
    <xf numFmtId="0" fontId="33" fillId="6" borderId="1" xfId="7" applyFont="1" applyFill="1" applyBorder="1" applyAlignment="1">
      <alignment horizontal="center" vertical="center" wrapText="1"/>
    </xf>
    <xf numFmtId="0" fontId="47" fillId="6" borderId="23" xfId="0" applyFont="1" applyFill="1" applyBorder="1" applyAlignment="1">
      <alignment horizontal="center" vertical="center" wrapText="1"/>
    </xf>
    <xf numFmtId="0" fontId="28" fillId="6" borderId="7" xfId="7" applyFont="1" applyFill="1" applyBorder="1" applyAlignment="1">
      <alignment horizontal="center"/>
    </xf>
    <xf numFmtId="0" fontId="28" fillId="6" borderId="9" xfId="7" applyFont="1" applyFill="1" applyBorder="1" applyAlignment="1">
      <alignment horizontal="center"/>
    </xf>
    <xf numFmtId="0" fontId="28" fillId="6" borderId="24" xfId="7" applyFont="1" applyFill="1" applyBorder="1" applyAlignment="1">
      <alignment horizontal="center"/>
    </xf>
    <xf numFmtId="0" fontId="8" fillId="9" borderId="9" xfId="7" applyFont="1" applyFill="1" applyBorder="1" applyAlignment="1">
      <alignment horizontal="center"/>
    </xf>
    <xf numFmtId="0" fontId="28" fillId="0" borderId="23" xfId="7" applyFont="1" applyBorder="1" applyAlignment="1">
      <alignment horizontal="center" vertical="center" wrapText="1"/>
    </xf>
    <xf numFmtId="0" fontId="35" fillId="0" borderId="1" xfId="7" applyFont="1" applyBorder="1" applyAlignment="1">
      <alignment horizontal="center" vertical="center" wrapText="1"/>
    </xf>
    <xf numFmtId="0" fontId="35" fillId="0" borderId="23" xfId="7" applyFont="1" applyBorder="1" applyAlignment="1">
      <alignment horizontal="center" vertical="center" wrapText="1"/>
    </xf>
    <xf numFmtId="0" fontId="32" fillId="0" borderId="1" xfId="7" applyFont="1" applyBorder="1" applyAlignment="1">
      <alignment horizontal="center" vertical="center" wrapText="1"/>
    </xf>
    <xf numFmtId="0" fontId="32" fillId="0" borderId="23" xfId="7" applyFont="1" applyBorder="1" applyAlignment="1">
      <alignment horizontal="center" vertical="center" wrapText="1"/>
    </xf>
    <xf numFmtId="0" fontId="35" fillId="0" borderId="7" xfId="7" applyFont="1" applyBorder="1" applyAlignment="1">
      <alignment horizontal="center"/>
    </xf>
    <xf numFmtId="0" fontId="35" fillId="0" borderId="9" xfId="7" applyFont="1" applyBorder="1" applyAlignment="1">
      <alignment horizontal="center"/>
    </xf>
    <xf numFmtId="0" fontId="35" fillId="0" borderId="24" xfId="7" applyFont="1" applyBorder="1" applyAlignment="1">
      <alignment horizontal="center"/>
    </xf>
    <xf numFmtId="0" fontId="29" fillId="0" borderId="1" xfId="8" applyFont="1" applyBorder="1" applyAlignment="1">
      <alignment horizontal="center" vertical="top" wrapText="1"/>
    </xf>
    <xf numFmtId="0" fontId="29" fillId="0" borderId="2" xfId="8" applyFont="1" applyBorder="1" applyAlignment="1">
      <alignment horizontal="center" vertical="top" wrapText="1"/>
    </xf>
    <xf numFmtId="0" fontId="53" fillId="0" borderId="2" xfId="0" applyFont="1" applyBorder="1" applyAlignment="1">
      <alignment horizontal="center" vertical="top" wrapText="1"/>
    </xf>
    <xf numFmtId="0" fontId="30" fillId="0" borderId="1" xfId="7" applyFont="1" applyFill="1" applyBorder="1" applyAlignment="1">
      <alignment horizontal="center" vertical="top"/>
    </xf>
    <xf numFmtId="0" fontId="30" fillId="0" borderId="2" xfId="7" applyFont="1" applyFill="1" applyBorder="1" applyAlignment="1">
      <alignment horizontal="center" vertical="top"/>
    </xf>
    <xf numFmtId="0" fontId="28" fillId="0" borderId="1" xfId="8" applyFont="1" applyBorder="1" applyAlignment="1">
      <alignment horizontal="center" vertical="center" wrapText="1"/>
    </xf>
    <xf numFmtId="0" fontId="28" fillId="0" borderId="23" xfId="8" applyFont="1" applyBorder="1" applyAlignment="1">
      <alignment horizontal="center" vertical="center" wrapText="1"/>
    </xf>
    <xf numFmtId="0" fontId="28" fillId="0" borderId="2" xfId="8" applyFont="1" applyBorder="1" applyAlignment="1">
      <alignment horizontal="center" vertical="center" wrapText="1"/>
    </xf>
    <xf numFmtId="0" fontId="35" fillId="0" borderId="53" xfId="7" applyFont="1" applyBorder="1" applyAlignment="1">
      <alignment horizontal="center"/>
    </xf>
    <xf numFmtId="0" fontId="35" fillId="5" borderId="7" xfId="7" applyFont="1" applyFill="1" applyBorder="1" applyAlignment="1">
      <alignment horizontal="center" wrapText="1"/>
    </xf>
    <xf numFmtId="0" fontId="35" fillId="5" borderId="9" xfId="7" applyFont="1" applyFill="1" applyBorder="1" applyAlignment="1">
      <alignment horizontal="center" wrapText="1"/>
    </xf>
    <xf numFmtId="0" fontId="35" fillId="5" borderId="24" xfId="7" applyFont="1" applyFill="1" applyBorder="1" applyAlignment="1">
      <alignment horizontal="center" wrapText="1"/>
    </xf>
    <xf numFmtId="0" fontId="35" fillId="0" borderId="7" xfId="7" applyFont="1" applyBorder="1" applyAlignment="1">
      <alignment horizontal="center" vertical="center"/>
    </xf>
    <xf numFmtId="0" fontId="35" fillId="0" borderId="9" xfId="7" applyFont="1" applyBorder="1" applyAlignment="1">
      <alignment horizontal="center" vertical="center"/>
    </xf>
    <xf numFmtId="0" fontId="35" fillId="0" borderId="24" xfId="7" applyFont="1" applyBorder="1" applyAlignment="1">
      <alignment horizontal="center" vertical="center"/>
    </xf>
    <xf numFmtId="0" fontId="29" fillId="0" borderId="56" xfId="8" applyFont="1" applyBorder="1" applyAlignment="1">
      <alignment horizontal="center" vertical="top" wrapText="1"/>
    </xf>
    <xf numFmtId="0" fontId="53" fillId="0" borderId="55" xfId="0" applyFont="1" applyBorder="1" applyAlignment="1">
      <alignment horizontal="center" vertical="top" wrapText="1"/>
    </xf>
    <xf numFmtId="0" fontId="30" fillId="0" borderId="56" xfId="8" applyFont="1" applyBorder="1" applyAlignment="1">
      <alignment horizontal="center" vertical="top" wrapText="1"/>
    </xf>
    <xf numFmtId="0" fontId="23" fillId="0" borderId="55" xfId="0" applyFont="1" applyBorder="1" applyAlignment="1">
      <alignment horizontal="center" vertical="top" wrapText="1"/>
    </xf>
    <xf numFmtId="0" fontId="29" fillId="0" borderId="3" xfId="0" applyFont="1" applyBorder="1" applyAlignment="1">
      <alignment horizontal="center"/>
    </xf>
    <xf numFmtId="0" fontId="29" fillId="0" borderId="5" xfId="0" applyFont="1" applyBorder="1" applyAlignment="1">
      <alignment horizontal="center"/>
    </xf>
    <xf numFmtId="0" fontId="31" fillId="0" borderId="1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wrapText="1"/>
    </xf>
    <xf numFmtId="0" fontId="32" fillId="0" borderId="23" xfId="0" applyFont="1" applyBorder="1" applyAlignment="1">
      <alignment horizontal="center" wrapText="1"/>
    </xf>
    <xf numFmtId="0" fontId="31" fillId="0" borderId="1" xfId="0" applyFont="1" applyBorder="1" applyAlignment="1">
      <alignment horizontal="center" wrapText="1"/>
    </xf>
    <xf numFmtId="0" fontId="31" fillId="0" borderId="23" xfId="0" applyFont="1" applyBorder="1" applyAlignment="1">
      <alignment horizontal="center" wrapText="1"/>
    </xf>
    <xf numFmtId="0" fontId="32" fillId="5" borderId="1" xfId="0" applyFont="1" applyFill="1" applyBorder="1" applyAlignment="1">
      <alignment horizontal="center" vertical="center" wrapText="1"/>
    </xf>
    <xf numFmtId="0" fontId="32" fillId="5" borderId="64" xfId="0" applyFont="1" applyFill="1" applyBorder="1" applyAlignment="1">
      <alignment horizontal="center" vertical="center" wrapText="1"/>
    </xf>
    <xf numFmtId="0" fontId="32" fillId="5" borderId="1" xfId="0" applyFont="1" applyFill="1" applyBorder="1" applyAlignment="1">
      <alignment horizontal="center" wrapText="1"/>
    </xf>
    <xf numFmtId="0" fontId="32" fillId="5" borderId="23" xfId="0" applyFont="1" applyFill="1" applyBorder="1" applyAlignment="1">
      <alignment horizontal="center" wrapText="1"/>
    </xf>
    <xf numFmtId="0" fontId="31" fillId="4" borderId="23" xfId="0" applyFont="1" applyFill="1" applyBorder="1" applyAlignment="1">
      <alignment horizontal="center" wrapText="1"/>
    </xf>
    <xf numFmtId="165" fontId="31" fillId="4" borderId="1" xfId="0" applyNumberFormat="1" applyFont="1" applyFill="1" applyBorder="1" applyAlignment="1">
      <alignment horizontal="center" wrapText="1"/>
    </xf>
    <xf numFmtId="165" fontId="31" fillId="4" borderId="23" xfId="0" applyNumberFormat="1" applyFont="1" applyFill="1" applyBorder="1" applyAlignment="1">
      <alignment horizontal="center" wrapText="1"/>
    </xf>
    <xf numFmtId="0" fontId="31" fillId="0" borderId="53" xfId="8" applyFont="1" applyBorder="1" applyAlignment="1">
      <alignment horizontal="center"/>
    </xf>
    <xf numFmtId="0" fontId="32" fillId="4" borderId="7" xfId="8" applyFont="1" applyFill="1" applyBorder="1" applyAlignment="1">
      <alignment horizontal="center"/>
    </xf>
    <xf numFmtId="0" fontId="32" fillId="4" borderId="9" xfId="8" applyFont="1" applyFill="1" applyBorder="1" applyAlignment="1">
      <alignment horizontal="center"/>
    </xf>
    <xf numFmtId="0" fontId="32" fillId="4" borderId="24" xfId="8" applyFont="1" applyFill="1" applyBorder="1" applyAlignment="1">
      <alignment horizontal="center"/>
    </xf>
    <xf numFmtId="0" fontId="26" fillId="8" borderId="7" xfId="0" applyFont="1" applyFill="1" applyBorder="1" applyAlignment="1">
      <alignment horizontal="center"/>
    </xf>
    <xf numFmtId="0" fontId="26" fillId="8" borderId="9" xfId="0" applyFont="1" applyFill="1" applyBorder="1" applyAlignment="1">
      <alignment horizontal="center"/>
    </xf>
    <xf numFmtId="0" fontId="26" fillId="8" borderId="24" xfId="0" applyFont="1" applyFill="1" applyBorder="1" applyAlignment="1">
      <alignment horizontal="center"/>
    </xf>
    <xf numFmtId="0" fontId="35" fillId="0" borderId="7" xfId="0" applyFont="1" applyBorder="1" applyAlignment="1">
      <alignment horizontal="center"/>
    </xf>
    <xf numFmtId="0" fontId="35" fillId="0" borderId="9" xfId="0" applyFont="1" applyBorder="1" applyAlignment="1">
      <alignment horizontal="center"/>
    </xf>
    <xf numFmtId="0" fontId="35" fillId="0" borderId="24" xfId="0" applyFont="1" applyBorder="1" applyAlignment="1">
      <alignment horizontal="center"/>
    </xf>
    <xf numFmtId="0" fontId="31" fillId="0" borderId="9" xfId="0" applyFont="1" applyBorder="1" applyAlignment="1">
      <alignment horizontal="center"/>
    </xf>
    <xf numFmtId="0" fontId="31" fillId="0" borderId="59" xfId="0" applyFont="1" applyBorder="1" applyAlignment="1">
      <alignment horizontal="center"/>
    </xf>
    <xf numFmtId="0" fontId="31" fillId="0" borderId="61" xfId="0" applyFont="1" applyBorder="1" applyAlignment="1">
      <alignment horizontal="center"/>
    </xf>
    <xf numFmtId="0" fontId="36" fillId="0" borderId="53" xfId="0" applyFont="1" applyBorder="1" applyAlignment="1">
      <alignment horizontal="center"/>
    </xf>
    <xf numFmtId="0" fontId="48" fillId="0" borderId="0" xfId="0" applyFont="1" applyBorder="1" applyAlignment="1">
      <alignment horizontal="center" wrapText="1"/>
    </xf>
    <xf numFmtId="0" fontId="48" fillId="0" borderId="53" xfId="0" applyFont="1" applyBorder="1" applyAlignment="1">
      <alignment horizontal="center" wrapText="1"/>
    </xf>
    <xf numFmtId="14" fontId="32" fillId="4" borderId="1" xfId="0" applyNumberFormat="1" applyFont="1" applyFill="1" applyBorder="1" applyAlignment="1">
      <alignment horizontal="center" vertical="center" textRotation="90" wrapText="1"/>
    </xf>
    <xf numFmtId="0" fontId="0" fillId="4" borderId="23" xfId="0" applyFill="1" applyBorder="1"/>
    <xf numFmtId="0" fontId="32" fillId="4" borderId="23" xfId="0" applyFont="1" applyFill="1" applyBorder="1" applyAlignment="1">
      <alignment horizontal="center" vertical="center" textRotation="90" wrapText="1"/>
    </xf>
    <xf numFmtId="0" fontId="32" fillId="4" borderId="7" xfId="0" applyFont="1" applyFill="1" applyBorder="1" applyAlignment="1">
      <alignment horizontal="center"/>
    </xf>
    <xf numFmtId="0" fontId="32" fillId="4" borderId="24" xfId="0" applyFont="1" applyFill="1" applyBorder="1" applyAlignment="1">
      <alignment horizontal="center"/>
    </xf>
    <xf numFmtId="0" fontId="37" fillId="3" borderId="1" xfId="0" applyFont="1" applyFill="1" applyBorder="1" applyAlignment="1">
      <alignment horizontal="center" wrapText="1"/>
    </xf>
    <xf numFmtId="0" fontId="33" fillId="3" borderId="23" xfId="0" applyFont="1" applyFill="1" applyBorder="1" applyAlignment="1">
      <alignment horizontal="center" wrapText="1"/>
    </xf>
    <xf numFmtId="0" fontId="33" fillId="3" borderId="2" xfId="0" applyFont="1" applyFill="1" applyBorder="1" applyAlignment="1">
      <alignment horizontal="center" wrapText="1"/>
    </xf>
    <xf numFmtId="0" fontId="37" fillId="0" borderId="1" xfId="0" applyFont="1" applyBorder="1" applyAlignment="1">
      <alignment horizontal="center" wrapText="1"/>
    </xf>
    <xf numFmtId="0" fontId="33" fillId="0" borderId="23" xfId="0" applyFont="1" applyBorder="1" applyAlignment="1">
      <alignment horizontal="center" wrapText="1"/>
    </xf>
    <xf numFmtId="0" fontId="33" fillId="0" borderId="2" xfId="0" applyFont="1" applyBorder="1" applyAlignment="1">
      <alignment horizontal="center" wrapText="1"/>
    </xf>
    <xf numFmtId="0" fontId="31" fillId="0" borderId="56" xfId="0" applyFont="1" applyBorder="1" applyAlignment="1">
      <alignment horizontal="center" wrapText="1"/>
    </xf>
    <xf numFmtId="0" fontId="31" fillId="0" borderId="61" xfId="0" applyFont="1" applyBorder="1" applyAlignment="1">
      <alignment horizontal="center" wrapText="1"/>
    </xf>
    <xf numFmtId="0" fontId="31" fillId="0" borderId="55" xfId="0" applyFont="1" applyBorder="1" applyAlignment="1">
      <alignment horizontal="center" wrapText="1"/>
    </xf>
    <xf numFmtId="0" fontId="31" fillId="0" borderId="54" xfId="0" applyFont="1" applyBorder="1" applyAlignment="1">
      <alignment horizontal="center" wrapText="1"/>
    </xf>
    <xf numFmtId="0" fontId="28" fillId="0" borderId="61" xfId="0" applyFont="1" applyBorder="1" applyAlignment="1">
      <alignment horizontal="center" vertical="center" wrapText="1"/>
    </xf>
    <xf numFmtId="0" fontId="28" fillId="0" borderId="55" xfId="0" applyFont="1" applyBorder="1" applyAlignment="1">
      <alignment horizontal="center" vertical="center" wrapText="1"/>
    </xf>
    <xf numFmtId="0" fontId="28" fillId="0" borderId="54" xfId="0" applyFont="1" applyBorder="1" applyAlignment="1">
      <alignment horizontal="center" vertical="center" wrapText="1"/>
    </xf>
    <xf numFmtId="0" fontId="32" fillId="0" borderId="56" xfId="0" applyFont="1" applyFill="1" applyBorder="1" applyAlignment="1">
      <alignment horizontal="center" vertical="center" wrapText="1"/>
    </xf>
    <xf numFmtId="0" fontId="28" fillId="0" borderId="61" xfId="0" applyFont="1" applyFill="1" applyBorder="1" applyAlignment="1">
      <alignment horizontal="center" vertical="center" wrapText="1"/>
    </xf>
    <xf numFmtId="0" fontId="28" fillId="0" borderId="55" xfId="0" applyFont="1" applyFill="1" applyBorder="1" applyAlignment="1">
      <alignment horizontal="center" vertical="center" wrapText="1"/>
    </xf>
    <xf numFmtId="0" fontId="28" fillId="0" borderId="54" xfId="0" applyFont="1" applyFill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0" fontId="39" fillId="0" borderId="7" xfId="0" applyFont="1" applyBorder="1" applyAlignment="1">
      <alignment horizontal="center" wrapText="1"/>
    </xf>
    <xf numFmtId="0" fontId="39" fillId="0" borderId="9" xfId="0" applyFont="1" applyBorder="1" applyAlignment="1">
      <alignment horizontal="center" wrapText="1"/>
    </xf>
    <xf numFmtId="0" fontId="39" fillId="0" borderId="24" xfId="0" applyFont="1" applyBorder="1" applyAlignment="1">
      <alignment horizontal="center" wrapText="1"/>
    </xf>
    <xf numFmtId="0" fontId="39" fillId="0" borderId="7" xfId="0" applyFont="1" applyFill="1" applyBorder="1" applyAlignment="1">
      <alignment horizontal="center" wrapText="1"/>
    </xf>
    <xf numFmtId="0" fontId="39" fillId="0" borderId="9" xfId="0" applyFont="1" applyFill="1" applyBorder="1" applyAlignment="1">
      <alignment horizontal="center" wrapText="1"/>
    </xf>
    <xf numFmtId="0" fontId="39" fillId="0" borderId="24" xfId="0" applyFont="1" applyFill="1" applyBorder="1" applyAlignment="1">
      <alignment horizontal="center" wrapText="1"/>
    </xf>
    <xf numFmtId="0" fontId="32" fillId="0" borderId="61" xfId="0" applyFont="1" applyBorder="1" applyAlignment="1">
      <alignment horizontal="center" vertical="center" wrapText="1"/>
    </xf>
    <xf numFmtId="0" fontId="32" fillId="0" borderId="55" xfId="0" applyFont="1" applyBorder="1" applyAlignment="1">
      <alignment horizontal="center" vertical="center" wrapText="1"/>
    </xf>
    <xf numFmtId="0" fontId="32" fillId="0" borderId="54" xfId="0" applyFont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center" wrapText="1"/>
    </xf>
    <xf numFmtId="0" fontId="33" fillId="0" borderId="23" xfId="0" applyFont="1" applyFill="1" applyBorder="1" applyAlignment="1">
      <alignment horizontal="center" wrapText="1"/>
    </xf>
  </cellXfs>
  <cellStyles count="19">
    <cellStyle name="Обычный" xfId="0" builtinId="0"/>
    <cellStyle name="Обычный 2" xfId="1"/>
    <cellStyle name="Обычный 2 2" xfId="2"/>
    <cellStyle name="Обычный 2 2 2" xfId="3"/>
    <cellStyle name="Обычный 3" xfId="4"/>
    <cellStyle name="Обычный_ANALIS" xfId="5"/>
    <cellStyle name="Обычный_ВодкаРайоны2003" xfId="6"/>
    <cellStyle name="Обычный_декабрь 2006" xfId="7"/>
    <cellStyle name="Обычный_инфор" xfId="8"/>
    <cellStyle name="Обычный_Июнь 2006" xfId="9"/>
    <cellStyle name="Обычный_Лист1" xfId="10"/>
    <cellStyle name="Обычный_Май  2004" xfId="11"/>
    <cellStyle name="Обычный_Март 2008" xfId="12"/>
    <cellStyle name="Обычный_Октябрь 2007" xfId="13"/>
    <cellStyle name="Обычный_Разбивка по месяцам 2007" xfId="14"/>
    <cellStyle name="Обычный_Старошайговский-АПК" xfId="15"/>
    <cellStyle name="Финансовый" xfId="16" builtinId="3"/>
    <cellStyle name="Финансовый 2" xfId="17"/>
    <cellStyle name="Финансовый_Октябрь 2007" xfId="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AJ53"/>
  <sheetViews>
    <sheetView tabSelected="1" zoomScale="75" zoomScaleNormal="7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J17" sqref="J17"/>
    </sheetView>
  </sheetViews>
  <sheetFormatPr defaultRowHeight="15"/>
  <cols>
    <col min="1" max="1" width="19.109375" customWidth="1"/>
    <col min="2" max="2" width="6.77734375" customWidth="1"/>
    <col min="3" max="3" width="7.5546875" customWidth="1"/>
    <col min="4" max="4" width="8.109375" customWidth="1"/>
    <col min="5" max="5" width="6.109375" customWidth="1"/>
    <col min="6" max="6" width="7.5546875" customWidth="1"/>
    <col min="7" max="7" width="7.88671875" customWidth="1"/>
    <col min="8" max="8" width="6.21875" customWidth="1"/>
    <col min="9" max="9" width="7.77734375" customWidth="1"/>
    <col min="10" max="10" width="8.33203125" customWidth="1"/>
    <col min="11" max="11" width="6.44140625" customWidth="1"/>
    <col min="12" max="12" width="6.77734375" customWidth="1"/>
    <col min="13" max="13" width="8" style="201" customWidth="1"/>
    <col min="14" max="14" width="6.33203125" customWidth="1"/>
    <col min="15" max="15" width="6.5546875" customWidth="1"/>
    <col min="16" max="16" width="6.21875" customWidth="1"/>
    <col min="17" max="17" width="24.6640625" customWidth="1"/>
    <col min="18" max="18" width="8.88671875" style="229"/>
    <col min="19" max="19" width="9.21875" style="229" customWidth="1"/>
    <col min="20" max="20" width="8.88671875" style="229"/>
    <col min="21" max="21" width="11.77734375" customWidth="1"/>
  </cols>
  <sheetData>
    <row r="1" spans="1:36" s="196" customFormat="1" ht="18" customHeight="1">
      <c r="A1" s="859" t="s">
        <v>440</v>
      </c>
      <c r="B1" s="859"/>
      <c r="C1" s="859"/>
      <c r="D1" s="859"/>
      <c r="E1" s="859"/>
      <c r="F1" s="859"/>
      <c r="G1" s="859"/>
      <c r="H1" s="859"/>
      <c r="I1" s="859"/>
      <c r="J1" s="859"/>
      <c r="K1" s="859"/>
      <c r="L1" s="859"/>
      <c r="M1" s="859"/>
      <c r="N1" s="859"/>
      <c r="O1" s="859"/>
      <c r="P1" s="859"/>
      <c r="Q1" s="413"/>
      <c r="R1" s="825"/>
      <c r="S1" s="825"/>
      <c r="T1" s="825"/>
      <c r="U1" s="826"/>
      <c r="V1" s="826"/>
      <c r="W1" s="826"/>
      <c r="X1" s="826"/>
      <c r="Y1" s="414"/>
      <c r="Z1" s="414"/>
      <c r="AA1" s="414"/>
      <c r="AB1" s="414"/>
      <c r="AC1" s="414"/>
      <c r="AD1" s="414"/>
      <c r="AE1" s="414"/>
      <c r="AF1" s="414"/>
      <c r="AG1" s="414"/>
      <c r="AH1" s="414"/>
      <c r="AI1" s="414"/>
      <c r="AJ1" s="414"/>
    </row>
    <row r="2" spans="1:36" s="196" customFormat="1" ht="18" customHeight="1" thickBot="1">
      <c r="A2" s="860" t="s">
        <v>409</v>
      </c>
      <c r="B2" s="860"/>
      <c r="C2" s="860"/>
      <c r="D2" s="860"/>
      <c r="E2" s="860"/>
      <c r="F2" s="860"/>
      <c r="G2" s="860"/>
      <c r="H2" s="860"/>
      <c r="I2" s="860"/>
      <c r="J2" s="860"/>
      <c r="K2" s="860"/>
      <c r="L2" s="861"/>
      <c r="M2" s="861"/>
      <c r="N2" s="861"/>
      <c r="O2" s="861"/>
      <c r="P2" s="861"/>
      <c r="Q2" s="835"/>
      <c r="R2" s="835"/>
      <c r="S2" s="835" t="s">
        <v>266</v>
      </c>
      <c r="T2" s="835"/>
      <c r="V2" s="826"/>
      <c r="W2" s="826"/>
      <c r="X2" s="826"/>
      <c r="Y2" s="414"/>
      <c r="Z2" s="414"/>
      <c r="AA2" s="414"/>
      <c r="AB2" s="414"/>
      <c r="AC2" s="414"/>
      <c r="AD2" s="414"/>
      <c r="AE2" s="414"/>
      <c r="AF2" s="414"/>
      <c r="AG2" s="414"/>
      <c r="AH2" s="414"/>
      <c r="AI2" s="414"/>
      <c r="AJ2" s="414"/>
    </row>
    <row r="3" spans="1:36" ht="26.45" customHeight="1">
      <c r="A3" s="856" t="s">
        <v>156</v>
      </c>
      <c r="B3" s="856" t="s">
        <v>157</v>
      </c>
      <c r="C3" s="863" t="s">
        <v>344</v>
      </c>
      <c r="D3" s="863" t="s">
        <v>345</v>
      </c>
      <c r="E3" s="863" t="s">
        <v>346</v>
      </c>
      <c r="F3" s="865" t="s">
        <v>107</v>
      </c>
      <c r="G3" s="856" t="s">
        <v>108</v>
      </c>
      <c r="H3" s="856" t="s">
        <v>158</v>
      </c>
      <c r="I3" s="856" t="s">
        <v>159</v>
      </c>
      <c r="J3" s="856" t="s">
        <v>347</v>
      </c>
      <c r="K3" s="858" t="s">
        <v>346</v>
      </c>
      <c r="L3" s="853" t="s">
        <v>410</v>
      </c>
      <c r="M3" s="854"/>
      <c r="N3" s="854"/>
      <c r="O3" s="854"/>
      <c r="P3" s="855"/>
      <c r="Q3" s="229"/>
      <c r="R3" s="2" t="s">
        <v>0</v>
      </c>
      <c r="S3" s="2" t="s">
        <v>1</v>
      </c>
      <c r="T3" s="3" t="s">
        <v>3</v>
      </c>
      <c r="U3" s="229"/>
      <c r="V3" s="827"/>
      <c r="W3" s="827"/>
      <c r="X3" s="827"/>
      <c r="Y3" s="415"/>
      <c r="Z3" s="415"/>
      <c r="AA3" s="415"/>
      <c r="AB3" s="415"/>
      <c r="AC3" s="415"/>
      <c r="AD3" s="415"/>
      <c r="AE3" s="415"/>
      <c r="AF3" s="415"/>
      <c r="AG3" s="415"/>
      <c r="AH3" s="415"/>
      <c r="AI3" s="415"/>
      <c r="AJ3" s="415"/>
    </row>
    <row r="4" spans="1:36" ht="48" customHeight="1" thickBot="1">
      <c r="A4" s="862"/>
      <c r="B4" s="862"/>
      <c r="C4" s="864"/>
      <c r="D4" s="864"/>
      <c r="E4" s="864"/>
      <c r="F4" s="866"/>
      <c r="G4" s="857"/>
      <c r="H4" s="857"/>
      <c r="I4" s="857"/>
      <c r="J4" s="857"/>
      <c r="K4" s="857"/>
      <c r="L4" s="581" t="s">
        <v>0</v>
      </c>
      <c r="M4" s="232" t="s">
        <v>389</v>
      </c>
      <c r="N4" s="231" t="s">
        <v>6</v>
      </c>
      <c r="O4" s="600" t="s">
        <v>348</v>
      </c>
      <c r="P4" s="197" t="s">
        <v>346</v>
      </c>
      <c r="Q4" s="229"/>
      <c r="R4" s="836" t="s">
        <v>4</v>
      </c>
      <c r="S4" s="836" t="s">
        <v>4</v>
      </c>
      <c r="T4" s="837">
        <v>2017</v>
      </c>
      <c r="U4" s="229"/>
      <c r="V4" s="827"/>
      <c r="W4" s="827"/>
      <c r="X4" s="827"/>
      <c r="Y4" s="415"/>
      <c r="Z4" s="415"/>
      <c r="AA4" s="415"/>
      <c r="AB4" s="415"/>
      <c r="AC4" s="415"/>
      <c r="AD4" s="415"/>
      <c r="AE4" s="415"/>
      <c r="AF4" s="415"/>
      <c r="AG4" s="415"/>
      <c r="AH4" s="415"/>
      <c r="AI4" s="415"/>
      <c r="AJ4" s="415"/>
    </row>
    <row r="5" spans="1:36" ht="31.9" customHeight="1">
      <c r="A5" s="594" t="s">
        <v>213</v>
      </c>
      <c r="B5" s="160" t="s">
        <v>73</v>
      </c>
      <c r="C5" s="584">
        <v>8240.2000000000007</v>
      </c>
      <c r="D5" s="585">
        <v>850</v>
      </c>
      <c r="E5" s="812">
        <f>D5/C5*100</f>
        <v>10.315283609621124</v>
      </c>
      <c r="F5" s="333">
        <f>L5+R5</f>
        <v>850</v>
      </c>
      <c r="G5" s="91">
        <v>0</v>
      </c>
      <c r="H5" s="91">
        <f>SUM(G5/F5)*100</f>
        <v>0</v>
      </c>
      <c r="I5" s="91">
        <f>G5/D5*100</f>
        <v>0</v>
      </c>
      <c r="J5" s="328">
        <f>O5+T5</f>
        <v>3982.6</v>
      </c>
      <c r="K5" s="91">
        <f>SUM(G5/J5)*100</f>
        <v>0</v>
      </c>
      <c r="L5" s="818">
        <v>0</v>
      </c>
      <c r="M5" s="801">
        <v>0</v>
      </c>
      <c r="N5" s="802">
        <v>0</v>
      </c>
      <c r="O5" s="803">
        <v>547.9</v>
      </c>
      <c r="P5" s="804">
        <f>SUM(M5/O5)*100</f>
        <v>0</v>
      </c>
      <c r="Q5" s="417" t="s">
        <v>123</v>
      </c>
      <c r="R5" s="838">
        <v>850</v>
      </c>
      <c r="S5" s="838">
        <v>0</v>
      </c>
      <c r="T5" s="839">
        <v>3434.7</v>
      </c>
      <c r="U5" s="229"/>
      <c r="V5" s="827"/>
      <c r="W5" s="827"/>
      <c r="X5" s="827"/>
      <c r="Y5" s="715"/>
      <c r="Z5" s="715"/>
      <c r="AA5" s="715"/>
      <c r="AB5" s="715"/>
      <c r="AC5" s="415"/>
      <c r="AD5" s="415"/>
      <c r="AE5" s="415"/>
      <c r="AF5" s="415"/>
      <c r="AG5" s="415"/>
      <c r="AH5" s="415"/>
      <c r="AI5" s="415"/>
      <c r="AJ5" s="415"/>
    </row>
    <row r="6" spans="1:36" ht="7.9" customHeight="1">
      <c r="A6" s="594"/>
      <c r="B6" s="160"/>
      <c r="C6" s="584"/>
      <c r="D6" s="585"/>
      <c r="E6" s="812"/>
      <c r="F6" s="333"/>
      <c r="G6" s="91"/>
      <c r="H6" s="91"/>
      <c r="I6" s="91"/>
      <c r="J6" s="335"/>
      <c r="K6" s="91"/>
      <c r="L6" s="819"/>
      <c r="M6" s="803"/>
      <c r="N6" s="805"/>
      <c r="O6" s="803"/>
      <c r="P6" s="806"/>
      <c r="Q6" s="417"/>
      <c r="R6" s="840"/>
      <c r="S6" s="104"/>
      <c r="T6" s="335"/>
      <c r="U6" s="229"/>
      <c r="V6" s="827"/>
      <c r="W6" s="827"/>
      <c r="X6" s="827"/>
      <c r="Y6" s="715"/>
      <c r="Z6" s="715"/>
      <c r="AA6" s="715"/>
      <c r="AB6" s="715"/>
      <c r="AC6" s="415"/>
      <c r="AD6" s="415"/>
      <c r="AE6" s="415"/>
      <c r="AF6" s="415"/>
      <c r="AG6" s="415"/>
      <c r="AH6" s="415"/>
      <c r="AI6" s="415"/>
      <c r="AJ6" s="415"/>
    </row>
    <row r="7" spans="1:36" ht="19.149999999999999" customHeight="1">
      <c r="A7" s="595" t="s">
        <v>172</v>
      </c>
      <c r="B7" s="90" t="s">
        <v>7</v>
      </c>
      <c r="C7" s="586">
        <v>31874.6</v>
      </c>
      <c r="D7" s="587">
        <v>33450</v>
      </c>
      <c r="E7" s="813">
        <f>D7/C7*100</f>
        <v>104.94249339599557</v>
      </c>
      <c r="F7" s="333">
        <f>L7+R7</f>
        <v>17069</v>
      </c>
      <c r="G7" s="91">
        <f>M7+S7</f>
        <v>17989.400000000001</v>
      </c>
      <c r="H7" s="91">
        <f>SUM(G7/F7)*100</f>
        <v>105.39223153084541</v>
      </c>
      <c r="I7" s="91">
        <f>G7/D7*100</f>
        <v>53.77997010463379</v>
      </c>
      <c r="J7" s="328">
        <f>O7+T7</f>
        <v>16033.1</v>
      </c>
      <c r="K7" s="91">
        <f>SUM(G7/J7)*100</f>
        <v>112.20163287199607</v>
      </c>
      <c r="L7" s="820">
        <v>3133</v>
      </c>
      <c r="M7" s="330">
        <v>3046.7</v>
      </c>
      <c r="N7" s="331">
        <f>SUM(M7/L7)*100</f>
        <v>97.245451643791895</v>
      </c>
      <c r="O7" s="330">
        <v>2831.4</v>
      </c>
      <c r="P7" s="332">
        <f>SUM(M7/O7)*100</f>
        <v>107.60401214946668</v>
      </c>
      <c r="Q7" s="56" t="s">
        <v>172</v>
      </c>
      <c r="R7" s="840">
        <v>13936</v>
      </c>
      <c r="S7" s="104">
        <v>14942.7</v>
      </c>
      <c r="T7" s="328">
        <v>13201.7</v>
      </c>
      <c r="U7" s="229"/>
      <c r="V7" s="827"/>
      <c r="W7" s="827"/>
      <c r="X7" s="827"/>
      <c r="Y7" s="715"/>
      <c r="Z7" s="715"/>
      <c r="AA7" s="715"/>
      <c r="AB7" s="715"/>
      <c r="AC7" s="415"/>
      <c r="AD7" s="415"/>
      <c r="AE7" s="415"/>
      <c r="AF7" s="415"/>
      <c r="AG7" s="415"/>
      <c r="AH7" s="415"/>
      <c r="AI7" s="415"/>
      <c r="AJ7" s="415"/>
    </row>
    <row r="8" spans="1:36" ht="6.6" customHeight="1">
      <c r="A8" s="225"/>
      <c r="B8" s="90"/>
      <c r="C8" s="586"/>
      <c r="D8" s="587"/>
      <c r="E8" s="814"/>
      <c r="F8" s="333"/>
      <c r="G8" s="91"/>
      <c r="H8" s="91"/>
      <c r="I8" s="91"/>
      <c r="J8" s="328"/>
      <c r="K8" s="91"/>
      <c r="L8" s="821"/>
      <c r="M8" s="330"/>
      <c r="N8" s="331"/>
      <c r="O8" s="330"/>
      <c r="P8" s="332"/>
      <c r="Q8" s="418"/>
      <c r="R8" s="840"/>
      <c r="S8" s="104"/>
      <c r="T8" s="328"/>
      <c r="U8" s="229"/>
      <c r="V8" s="827"/>
      <c r="W8" s="827"/>
      <c r="X8" s="827"/>
      <c r="Y8" s="715"/>
      <c r="Z8" s="715"/>
      <c r="AA8" s="715"/>
      <c r="AB8" s="715"/>
      <c r="AC8" s="415"/>
      <c r="AD8" s="415"/>
      <c r="AE8" s="415"/>
      <c r="AF8" s="415"/>
      <c r="AG8" s="415"/>
      <c r="AH8" s="415"/>
      <c r="AI8" s="415"/>
      <c r="AJ8" s="415"/>
    </row>
    <row r="9" spans="1:36" ht="17.45" customHeight="1">
      <c r="A9" s="595" t="s">
        <v>173</v>
      </c>
      <c r="B9" s="90" t="s">
        <v>7</v>
      </c>
      <c r="C9" s="586">
        <v>517.70000000000005</v>
      </c>
      <c r="D9" s="587">
        <v>550</v>
      </c>
      <c r="E9" s="813">
        <f>D9/C9*100</f>
        <v>106.23913463395789</v>
      </c>
      <c r="F9" s="333">
        <f>L9+R9</f>
        <v>354</v>
      </c>
      <c r="G9" s="91">
        <f>M9+S9</f>
        <v>361</v>
      </c>
      <c r="H9" s="91">
        <f>SUM(G9/F9)*100</f>
        <v>101.97740112994352</v>
      </c>
      <c r="I9" s="91">
        <f>G9/D9*100</f>
        <v>65.63636363636364</v>
      </c>
      <c r="J9" s="328">
        <f>O9+T9</f>
        <v>237.79999999999998</v>
      </c>
      <c r="K9" s="91">
        <f>SUM(G9/J9)*100</f>
        <v>151.80824222035326</v>
      </c>
      <c r="L9" s="821">
        <v>81</v>
      </c>
      <c r="M9" s="330">
        <v>54.7</v>
      </c>
      <c r="N9" s="331">
        <f>SUM(M9/L9)*100</f>
        <v>67.530864197530875</v>
      </c>
      <c r="O9" s="330">
        <v>41.1</v>
      </c>
      <c r="P9" s="332">
        <f>SUM(M9/O9)*100</f>
        <v>133.09002433090023</v>
      </c>
      <c r="Q9" s="56" t="s">
        <v>173</v>
      </c>
      <c r="R9" s="104">
        <v>273</v>
      </c>
      <c r="S9" s="104">
        <v>306.3</v>
      </c>
      <c r="T9" s="328">
        <v>196.7</v>
      </c>
      <c r="U9" s="229"/>
      <c r="V9" s="827"/>
      <c r="W9" s="827"/>
      <c r="X9" s="827"/>
      <c r="Y9" s="715"/>
      <c r="Z9" s="715"/>
      <c r="AA9" s="715"/>
      <c r="AB9" s="715"/>
      <c r="AC9" s="415"/>
      <c r="AD9" s="415"/>
      <c r="AE9" s="415"/>
      <c r="AF9" s="415"/>
      <c r="AG9" s="415"/>
      <c r="AH9" s="415"/>
      <c r="AI9" s="415"/>
      <c r="AJ9" s="415"/>
    </row>
    <row r="10" spans="1:36" ht="7.15" customHeight="1">
      <c r="A10" s="595"/>
      <c r="B10" s="90"/>
      <c r="C10" s="586"/>
      <c r="D10" s="587"/>
      <c r="E10" s="813"/>
      <c r="F10" s="333"/>
      <c r="G10" s="91"/>
      <c r="H10" s="91"/>
      <c r="I10" s="91"/>
      <c r="J10" s="328"/>
      <c r="K10" s="91"/>
      <c r="L10" s="821"/>
      <c r="M10" s="330"/>
      <c r="N10" s="331"/>
      <c r="O10" s="330"/>
      <c r="P10" s="332"/>
      <c r="Q10" s="418"/>
      <c r="R10" s="840"/>
      <c r="S10" s="104"/>
      <c r="T10" s="328"/>
      <c r="U10" s="229"/>
      <c r="V10" s="827"/>
      <c r="W10" s="827"/>
      <c r="X10" s="827"/>
      <c r="Y10" s="715"/>
      <c r="Z10" s="715"/>
      <c r="AA10" s="715"/>
      <c r="AB10" s="715"/>
      <c r="AC10" s="415"/>
      <c r="AD10" s="415"/>
      <c r="AE10" s="415"/>
      <c r="AF10" s="415"/>
      <c r="AG10" s="415"/>
      <c r="AH10" s="415"/>
      <c r="AI10" s="415"/>
      <c r="AJ10" s="415"/>
    </row>
    <row r="11" spans="1:36" ht="40.15" customHeight="1">
      <c r="A11" s="596" t="s">
        <v>214</v>
      </c>
      <c r="B11" s="112" t="s">
        <v>178</v>
      </c>
      <c r="C11" s="586">
        <v>108215</v>
      </c>
      <c r="D11" s="587">
        <v>116000</v>
      </c>
      <c r="E11" s="813">
        <f>D11/C11*100</f>
        <v>107.19401192071341</v>
      </c>
      <c r="F11" s="333">
        <v>53840</v>
      </c>
      <c r="G11" s="329">
        <v>54848</v>
      </c>
      <c r="H11" s="91">
        <f t="shared" ref="H11" si="0">SUM(G11/F11)*100</f>
        <v>101.87221396731054</v>
      </c>
      <c r="I11" s="91">
        <f>G11/D11*100</f>
        <v>47.282758620689656</v>
      </c>
      <c r="J11" s="328">
        <v>59825</v>
      </c>
      <c r="K11" s="91">
        <f>SUM(G11/J11)*100</f>
        <v>91.680735478478894</v>
      </c>
      <c r="L11" s="821"/>
      <c r="M11" s="330"/>
      <c r="N11" s="331"/>
      <c r="O11" s="330"/>
      <c r="P11" s="332"/>
      <c r="Q11" s="418"/>
      <c r="R11" s="840"/>
      <c r="S11" s="104"/>
      <c r="T11" s="328">
        <v>39175</v>
      </c>
      <c r="U11" s="229"/>
      <c r="V11" s="827"/>
      <c r="W11" s="827"/>
      <c r="X11" s="827"/>
      <c r="Y11" s="715"/>
      <c r="Z11" s="715"/>
      <c r="AA11" s="715"/>
      <c r="AB11" s="715"/>
      <c r="AC11" s="415"/>
      <c r="AD11" s="415"/>
      <c r="AE11" s="415"/>
      <c r="AF11" s="415"/>
      <c r="AG11" s="415"/>
      <c r="AH11" s="415"/>
      <c r="AI11" s="415"/>
      <c r="AJ11" s="415"/>
    </row>
    <row r="12" spans="1:36" ht="6.6" customHeight="1">
      <c r="A12" s="225"/>
      <c r="B12" s="226"/>
      <c r="C12" s="586"/>
      <c r="D12" s="587"/>
      <c r="E12" s="814"/>
      <c r="F12" s="528"/>
      <c r="G12" s="330"/>
      <c r="H12" s="330"/>
      <c r="I12" s="330"/>
      <c r="J12" s="331"/>
      <c r="K12" s="330"/>
      <c r="L12" s="822"/>
      <c r="M12" s="330"/>
      <c r="N12" s="331"/>
      <c r="O12" s="330"/>
      <c r="P12" s="332"/>
      <c r="Q12" s="418"/>
      <c r="R12" s="841"/>
      <c r="S12" s="842"/>
      <c r="T12" s="331"/>
      <c r="U12" s="229"/>
      <c r="V12" s="827"/>
      <c r="W12" s="827"/>
      <c r="X12" s="827"/>
      <c r="Y12" s="715"/>
      <c r="Z12" s="715"/>
      <c r="AA12" s="715"/>
      <c r="AB12" s="715"/>
      <c r="AC12" s="415"/>
      <c r="AD12" s="415"/>
      <c r="AE12" s="415"/>
      <c r="AF12" s="415"/>
      <c r="AG12" s="415"/>
      <c r="AH12" s="415"/>
      <c r="AI12" s="415"/>
      <c r="AJ12" s="415"/>
    </row>
    <row r="13" spans="1:36" ht="28.15" customHeight="1">
      <c r="A13" s="482" t="s">
        <v>146</v>
      </c>
      <c r="B13" s="226" t="s">
        <v>8</v>
      </c>
      <c r="C13" s="586">
        <v>1136275.8</v>
      </c>
      <c r="D13" s="587">
        <v>1200778</v>
      </c>
      <c r="E13" s="813">
        <f>D13/C13*100</f>
        <v>105.67663238097651</v>
      </c>
      <c r="F13" s="333">
        <f>L13+R13</f>
        <v>534055</v>
      </c>
      <c r="G13" s="91">
        <f>M13+S13</f>
        <v>546337</v>
      </c>
      <c r="H13" s="329">
        <f>SUM(G13/F13)*100</f>
        <v>102.29976313301063</v>
      </c>
      <c r="I13" s="329">
        <f>G13/D13*100</f>
        <v>45.498585084003871</v>
      </c>
      <c r="J13" s="328">
        <v>504191.1</v>
      </c>
      <c r="K13" s="329">
        <f>SUM(G13/J13)*100</f>
        <v>108.35911224930388</v>
      </c>
      <c r="L13" s="822">
        <v>101584</v>
      </c>
      <c r="M13" s="807">
        <v>105137.7</v>
      </c>
      <c r="N13" s="330">
        <f>SUM(M13/L13)*100</f>
        <v>103.49828713183177</v>
      </c>
      <c r="O13" s="330">
        <v>91130.7</v>
      </c>
      <c r="P13" s="808">
        <f>SUM(M13/O13)*100</f>
        <v>115.37023198548897</v>
      </c>
      <c r="Q13" s="417" t="s">
        <v>122</v>
      </c>
      <c r="R13" s="840">
        <v>432471</v>
      </c>
      <c r="S13" s="104">
        <v>441199.3</v>
      </c>
      <c r="T13" s="328">
        <v>356419.9</v>
      </c>
      <c r="U13" s="229"/>
      <c r="V13" s="827"/>
      <c r="W13" s="827"/>
      <c r="X13" s="827"/>
      <c r="Y13" s="715"/>
      <c r="Z13" s="715"/>
      <c r="AA13" s="715"/>
      <c r="AB13" s="715"/>
      <c r="AC13" s="415"/>
      <c r="AD13" s="415"/>
      <c r="AE13" s="415"/>
      <c r="AF13" s="415"/>
      <c r="AG13" s="415"/>
      <c r="AH13" s="415"/>
      <c r="AI13" s="415"/>
      <c r="AJ13" s="415"/>
    </row>
    <row r="14" spans="1:36" ht="6" customHeight="1">
      <c r="A14" s="227"/>
      <c r="B14" s="226"/>
      <c r="C14" s="586"/>
      <c r="D14" s="587"/>
      <c r="E14" s="814"/>
      <c r="F14" s="333"/>
      <c r="G14" s="333"/>
      <c r="H14" s="329"/>
      <c r="I14" s="329"/>
      <c r="J14" s="329"/>
      <c r="K14" s="329"/>
      <c r="L14" s="822"/>
      <c r="M14" s="330"/>
      <c r="N14" s="330"/>
      <c r="O14" s="330"/>
      <c r="P14" s="808"/>
      <c r="Q14" s="417"/>
      <c r="R14" s="843"/>
      <c r="S14" s="843"/>
      <c r="T14" s="328"/>
      <c r="U14" s="229"/>
      <c r="V14" s="827"/>
      <c r="W14" s="827"/>
      <c r="X14" s="827"/>
      <c r="Y14" s="715"/>
      <c r="Z14" s="715"/>
      <c r="AA14" s="715"/>
      <c r="AB14" s="715"/>
      <c r="AC14" s="415"/>
      <c r="AD14" s="415"/>
      <c r="AE14" s="415"/>
      <c r="AF14" s="415"/>
      <c r="AG14" s="415"/>
      <c r="AH14" s="415"/>
      <c r="AI14" s="415"/>
      <c r="AJ14" s="415"/>
    </row>
    <row r="15" spans="1:36" ht="28.9" customHeight="1">
      <c r="A15" s="482" t="s">
        <v>167</v>
      </c>
      <c r="B15" s="228" t="s">
        <v>9</v>
      </c>
      <c r="C15" s="588">
        <v>7340</v>
      </c>
      <c r="D15" s="589">
        <v>7209</v>
      </c>
      <c r="E15" s="813">
        <f>D15/C15*100</f>
        <v>98.21525885558583</v>
      </c>
      <c r="F15" s="333">
        <f>L15+R15</f>
        <v>3281</v>
      </c>
      <c r="G15" s="91">
        <f>M15+S15</f>
        <v>3369.2</v>
      </c>
      <c r="H15" s="329">
        <f>SUM(G15/F15)*100</f>
        <v>102.68820481560499</v>
      </c>
      <c r="I15" s="329">
        <f>G15/D15*100</f>
        <v>46.736024413927034</v>
      </c>
      <c r="J15" s="328">
        <f>O15+T15</f>
        <v>3395.4</v>
      </c>
      <c r="K15" s="329">
        <f>SUM(G15/J15)*100</f>
        <v>99.228367791718199</v>
      </c>
      <c r="L15" s="822">
        <v>606</v>
      </c>
      <c r="M15" s="330">
        <v>619.5</v>
      </c>
      <c r="N15" s="330">
        <f>SUM(M15/L15)*100</f>
        <v>102.22772277227723</v>
      </c>
      <c r="O15" s="330">
        <v>661.6</v>
      </c>
      <c r="P15" s="808">
        <f>SUM(M15/O15)*100</f>
        <v>93.636638452236994</v>
      </c>
      <c r="Q15" s="417" t="s">
        <v>71</v>
      </c>
      <c r="R15" s="840">
        <v>2675</v>
      </c>
      <c r="S15" s="104">
        <v>2749.7</v>
      </c>
      <c r="T15" s="328">
        <v>2733.8</v>
      </c>
      <c r="U15" s="229"/>
      <c r="V15" s="827"/>
      <c r="W15" s="827"/>
      <c r="X15" s="827"/>
      <c r="Y15" s="715"/>
      <c r="Z15" s="715"/>
      <c r="AA15" s="715"/>
      <c r="AB15" s="715"/>
      <c r="AC15" s="415"/>
      <c r="AD15" s="415"/>
      <c r="AE15" s="415"/>
      <c r="AF15" s="415"/>
      <c r="AG15" s="415"/>
      <c r="AH15" s="415"/>
      <c r="AI15" s="415"/>
      <c r="AJ15" s="415"/>
    </row>
    <row r="16" spans="1:36" ht="6.6" customHeight="1">
      <c r="A16" s="227"/>
      <c r="B16" s="92"/>
      <c r="C16" s="588"/>
      <c r="D16" s="589"/>
      <c r="E16" s="815"/>
      <c r="F16" s="333"/>
      <c r="G16" s="333"/>
      <c r="H16" s="329"/>
      <c r="I16" s="329"/>
      <c r="J16" s="811"/>
      <c r="K16" s="329"/>
      <c r="L16" s="822"/>
      <c r="M16" s="528"/>
      <c r="N16" s="331"/>
      <c r="O16" s="528"/>
      <c r="P16" s="332"/>
      <c r="Q16" s="417"/>
      <c r="R16" s="843"/>
      <c r="S16" s="843"/>
      <c r="T16" s="811"/>
      <c r="U16" s="229"/>
      <c r="V16" s="827"/>
      <c r="W16" s="827"/>
      <c r="X16" s="827"/>
      <c r="Y16" s="715"/>
      <c r="Z16" s="715"/>
      <c r="AA16" s="715"/>
      <c r="AB16" s="715"/>
      <c r="AC16" s="415"/>
      <c r="AD16" s="415"/>
      <c r="AE16" s="415"/>
      <c r="AF16" s="415"/>
      <c r="AG16" s="415"/>
      <c r="AH16" s="415"/>
      <c r="AI16" s="415"/>
      <c r="AJ16" s="415"/>
    </row>
    <row r="17" spans="1:36" s="201" customFormat="1" ht="16.149999999999999" customHeight="1">
      <c r="A17" s="227" t="s">
        <v>10</v>
      </c>
      <c r="B17" s="226" t="s">
        <v>8</v>
      </c>
      <c r="C17" s="586">
        <v>65950.399999999994</v>
      </c>
      <c r="D17" s="590">
        <v>57831.9</v>
      </c>
      <c r="E17" s="813">
        <f>D17/C17*100</f>
        <v>87.689991266163673</v>
      </c>
      <c r="F17" s="333">
        <v>27614.2</v>
      </c>
      <c r="G17" s="91">
        <v>27934.1</v>
      </c>
      <c r="H17" s="329">
        <f>SUM(G17/F17)*100</f>
        <v>101.15846195073547</v>
      </c>
      <c r="I17" s="329">
        <f>G17/D17*100</f>
        <v>48.302234579877194</v>
      </c>
      <c r="J17" s="328">
        <f>O17+T17</f>
        <v>29775.7</v>
      </c>
      <c r="K17" s="329">
        <f>SUM(G17/J17)*100</f>
        <v>93.815090829098892</v>
      </c>
      <c r="L17" s="822">
        <v>4140.5</v>
      </c>
      <c r="M17" s="330">
        <v>4345.5</v>
      </c>
      <c r="N17" s="330">
        <f>SUM(M17/L17)*100</f>
        <v>104.95109286318079</v>
      </c>
      <c r="O17" s="330">
        <v>3307.7</v>
      </c>
      <c r="P17" s="808">
        <f>SUM(M17/O17)*100</f>
        <v>131.37527587145146</v>
      </c>
      <c r="Q17" s="419" t="s">
        <v>10</v>
      </c>
      <c r="R17" s="842">
        <v>23304</v>
      </c>
      <c r="S17" s="842">
        <v>23588.6</v>
      </c>
      <c r="T17" s="329">
        <v>26468</v>
      </c>
      <c r="U17" s="302"/>
      <c r="V17" s="828"/>
      <c r="W17" s="828"/>
      <c r="X17" s="828"/>
      <c r="Y17" s="716"/>
      <c r="Z17" s="716"/>
      <c r="AA17" s="716"/>
      <c r="AB17" s="716"/>
      <c r="AC17" s="416"/>
      <c r="AD17" s="416"/>
      <c r="AE17" s="416"/>
      <c r="AF17" s="416"/>
      <c r="AG17" s="416"/>
      <c r="AH17" s="416"/>
      <c r="AI17" s="416"/>
      <c r="AJ17" s="416"/>
    </row>
    <row r="18" spans="1:36" ht="10.9" customHeight="1">
      <c r="A18" s="227"/>
      <c r="B18" s="90"/>
      <c r="C18" s="586"/>
      <c r="D18" s="587"/>
      <c r="E18" s="814"/>
      <c r="F18" s="329"/>
      <c r="G18" s="91"/>
      <c r="H18" s="91"/>
      <c r="I18" s="91"/>
      <c r="J18" s="328"/>
      <c r="K18" s="91"/>
      <c r="L18" s="821"/>
      <c r="M18" s="330"/>
      <c r="N18" s="331"/>
      <c r="O18" s="330"/>
      <c r="P18" s="332"/>
      <c r="Q18" s="417"/>
      <c r="R18" s="104"/>
      <c r="S18" s="104"/>
      <c r="T18" s="91"/>
      <c r="U18" s="229"/>
      <c r="V18" s="827"/>
      <c r="W18" s="827"/>
      <c r="X18" s="827"/>
      <c r="Y18" s="715"/>
      <c r="Z18" s="715"/>
      <c r="AA18" s="715"/>
      <c r="AB18" s="715"/>
      <c r="AC18" s="415"/>
      <c r="AD18" s="415"/>
      <c r="AE18" s="415"/>
      <c r="AF18" s="415"/>
      <c r="AG18" s="415"/>
      <c r="AH18" s="415"/>
      <c r="AI18" s="415"/>
      <c r="AJ18" s="415"/>
    </row>
    <row r="19" spans="1:36" ht="17.45" customHeight="1">
      <c r="A19" s="227" t="s">
        <v>127</v>
      </c>
      <c r="B19" s="90" t="s">
        <v>128</v>
      </c>
      <c r="C19" s="606">
        <v>5356</v>
      </c>
      <c r="D19" s="587">
        <v>5400</v>
      </c>
      <c r="E19" s="813">
        <f>D19/C19*100</f>
        <v>100.82150858849887</v>
      </c>
      <c r="F19" s="329">
        <v>1400</v>
      </c>
      <c r="G19" s="91">
        <f>M19+S19</f>
        <v>1414.8</v>
      </c>
      <c r="H19" s="329">
        <f>SUM(G19/F19)*100</f>
        <v>101.05714285714285</v>
      </c>
      <c r="I19" s="91">
        <f>G19/D19*100</f>
        <v>26.200000000000003</v>
      </c>
      <c r="J19" s="328">
        <f>O19+T19</f>
        <v>1461.6</v>
      </c>
      <c r="K19" s="328">
        <f>SUM(G19/J19)*100</f>
        <v>96.798029556650249</v>
      </c>
      <c r="L19" s="821"/>
      <c r="M19" s="330">
        <v>394.2</v>
      </c>
      <c r="N19" s="331"/>
      <c r="O19" s="330">
        <v>83.8</v>
      </c>
      <c r="P19" s="332">
        <f>SUM(M19/O19)*100</f>
        <v>470.40572792362764</v>
      </c>
      <c r="Q19" s="417" t="s">
        <v>127</v>
      </c>
      <c r="R19" s="844"/>
      <c r="S19" s="104">
        <v>1020.6</v>
      </c>
      <c r="T19" s="91">
        <v>1377.8</v>
      </c>
      <c r="U19" s="229"/>
      <c r="V19" s="827"/>
      <c r="W19" s="827"/>
      <c r="X19" s="827"/>
      <c r="Y19" s="715"/>
      <c r="Z19" s="715"/>
      <c r="AA19" s="715"/>
      <c r="AB19" s="715"/>
      <c r="AC19" s="415"/>
      <c r="AD19" s="415"/>
      <c r="AE19" s="415"/>
      <c r="AF19" s="415"/>
      <c r="AG19" s="415"/>
      <c r="AH19" s="415"/>
      <c r="AI19" s="415"/>
      <c r="AJ19" s="415"/>
    </row>
    <row r="20" spans="1:36" ht="10.9" customHeight="1">
      <c r="A20" s="227"/>
      <c r="B20" s="90"/>
      <c r="C20" s="586"/>
      <c r="D20" s="587"/>
      <c r="E20" s="813"/>
      <c r="F20" s="329"/>
      <c r="G20" s="91"/>
      <c r="H20" s="328"/>
      <c r="I20" s="91"/>
      <c r="J20" s="328"/>
      <c r="K20" s="328"/>
      <c r="L20" s="821"/>
      <c r="M20" s="330"/>
      <c r="N20" s="331"/>
      <c r="O20" s="331"/>
      <c r="P20" s="332"/>
      <c r="Q20" s="420"/>
      <c r="R20" s="844"/>
      <c r="S20" s="104"/>
      <c r="T20" s="91"/>
      <c r="U20" s="229"/>
      <c r="V20" s="827"/>
      <c r="W20" s="827"/>
      <c r="X20" s="827"/>
      <c r="Y20" s="715"/>
      <c r="Z20" s="715"/>
      <c r="AA20" s="715"/>
      <c r="AB20" s="715"/>
      <c r="AC20" s="415"/>
      <c r="AD20" s="415"/>
      <c r="AE20" s="415"/>
      <c r="AF20" s="415"/>
      <c r="AG20" s="415"/>
      <c r="AH20" s="415"/>
      <c r="AI20" s="415"/>
      <c r="AJ20" s="415"/>
    </row>
    <row r="21" spans="1:36" ht="27.6" customHeight="1">
      <c r="A21" s="597" t="s">
        <v>176</v>
      </c>
      <c r="B21" s="112" t="s">
        <v>177</v>
      </c>
      <c r="C21" s="586">
        <v>10698</v>
      </c>
      <c r="D21" s="587"/>
      <c r="E21" s="813"/>
      <c r="F21" s="329"/>
      <c r="G21" s="91">
        <v>10770.2</v>
      </c>
      <c r="H21" s="328">
        <f>G21/C21*100</f>
        <v>100.67489250327164</v>
      </c>
      <c r="I21" s="91"/>
      <c r="J21" s="91">
        <v>10884.4</v>
      </c>
      <c r="K21" s="328">
        <f>SUM(G21/J21)*100</f>
        <v>98.950791959134193</v>
      </c>
      <c r="L21" s="572"/>
      <c r="M21" s="330"/>
      <c r="N21" s="331"/>
      <c r="O21" s="331"/>
      <c r="P21" s="332"/>
      <c r="Q21" s="420"/>
      <c r="R21" s="104"/>
      <c r="S21" s="104"/>
      <c r="T21" s="91"/>
      <c r="U21" s="229"/>
      <c r="V21" s="827"/>
      <c r="W21" s="827"/>
      <c r="X21" s="827"/>
      <c r="Y21" s="715"/>
      <c r="Z21" s="715"/>
      <c r="AA21" s="715"/>
      <c r="AB21" s="715"/>
      <c r="AC21" s="415"/>
      <c r="AD21" s="415"/>
      <c r="AE21" s="415"/>
      <c r="AF21" s="415"/>
      <c r="AG21" s="415"/>
      <c r="AH21" s="415"/>
      <c r="AI21" s="415"/>
      <c r="AJ21" s="415"/>
    </row>
    <row r="22" spans="1:36" ht="18.600000000000001" customHeight="1">
      <c r="A22" s="598" t="s">
        <v>160</v>
      </c>
      <c r="B22" s="324" t="s">
        <v>2</v>
      </c>
      <c r="C22" s="591">
        <v>110.6</v>
      </c>
      <c r="D22" s="592">
        <v>109</v>
      </c>
      <c r="E22" s="816">
        <f>D22/C22*100</f>
        <v>98.553345388788429</v>
      </c>
      <c r="F22" s="329">
        <v>109</v>
      </c>
      <c r="G22" s="329">
        <v>112</v>
      </c>
      <c r="H22" s="329">
        <f t="shared" ref="H22" si="1">SUM(G22/F22)*100</f>
        <v>102.75229357798166</v>
      </c>
      <c r="I22" s="91"/>
      <c r="J22" s="329">
        <v>105.6</v>
      </c>
      <c r="K22" s="328">
        <f>SUM(G22/J22)*100</f>
        <v>106.06060606060606</v>
      </c>
      <c r="L22" s="823"/>
      <c r="M22" s="809"/>
      <c r="N22" s="334"/>
      <c r="O22" s="334"/>
      <c r="P22" s="810"/>
      <c r="Q22" s="420" t="s">
        <v>124</v>
      </c>
      <c r="R22" s="844"/>
      <c r="S22" s="6"/>
      <c r="T22" s="91">
        <v>106.7</v>
      </c>
      <c r="U22" s="229"/>
      <c r="V22" s="827"/>
      <c r="W22" s="827"/>
      <c r="X22" s="827"/>
      <c r="Y22" s="715"/>
      <c r="Z22" s="715"/>
      <c r="AA22" s="715"/>
      <c r="AB22" s="715"/>
      <c r="AC22" s="415"/>
      <c r="AD22" s="415"/>
      <c r="AE22" s="415"/>
      <c r="AF22" s="415"/>
      <c r="AG22" s="415"/>
      <c r="AH22" s="415"/>
      <c r="AI22" s="415"/>
      <c r="AJ22" s="415"/>
    </row>
    <row r="23" spans="1:36" ht="51.6" customHeight="1">
      <c r="A23" s="599" t="s">
        <v>325</v>
      </c>
      <c r="B23" s="325" t="s">
        <v>2</v>
      </c>
      <c r="C23" s="593">
        <v>89.5</v>
      </c>
      <c r="D23" s="593">
        <v>101</v>
      </c>
      <c r="E23" s="817">
        <f>D23/C23*100</f>
        <v>112.84916201117319</v>
      </c>
      <c r="F23" s="337">
        <v>101</v>
      </c>
      <c r="G23" s="337">
        <v>93</v>
      </c>
      <c r="H23" s="337"/>
      <c r="I23" s="327"/>
      <c r="J23" s="610"/>
      <c r="K23" s="328"/>
      <c r="L23" s="821"/>
      <c r="M23" s="330"/>
      <c r="N23" s="331"/>
      <c r="O23" s="331"/>
      <c r="P23" s="331"/>
      <c r="Q23" s="421"/>
      <c r="R23" s="845"/>
      <c r="S23" s="846"/>
      <c r="T23" s="847" t="s">
        <v>380</v>
      </c>
      <c r="U23" s="89" t="s">
        <v>383</v>
      </c>
      <c r="V23" s="827"/>
      <c r="W23" s="827" t="s">
        <v>379</v>
      </c>
      <c r="X23" s="827"/>
      <c r="Y23" s="715"/>
      <c r="Z23" s="715"/>
      <c r="AA23" s="715"/>
      <c r="AB23" s="715"/>
      <c r="AC23" s="415"/>
      <c r="AD23" s="415"/>
      <c r="AE23" s="415"/>
      <c r="AF23" s="415"/>
      <c r="AG23" s="415"/>
      <c r="AH23" s="415"/>
      <c r="AI23" s="415"/>
      <c r="AJ23" s="415"/>
    </row>
    <row r="24" spans="1:36" ht="87.75" customHeight="1">
      <c r="A24" s="599" t="s">
        <v>434</v>
      </c>
      <c r="B24" s="326" t="s">
        <v>2</v>
      </c>
      <c r="C24" s="593">
        <v>97.9</v>
      </c>
      <c r="D24" s="593">
        <v>100</v>
      </c>
      <c r="E24" s="817">
        <f>D24/C24*100</f>
        <v>102.14504596527067</v>
      </c>
      <c r="F24" s="337">
        <v>106.4</v>
      </c>
      <c r="G24" s="337">
        <v>82.1</v>
      </c>
      <c r="H24" s="337"/>
      <c r="I24" s="327"/>
      <c r="J24" s="610"/>
      <c r="K24" s="336"/>
      <c r="L24" s="824"/>
      <c r="M24" s="329"/>
      <c r="N24" s="331"/>
      <c r="O24" s="328"/>
      <c r="P24" s="328"/>
      <c r="Q24" s="421"/>
      <c r="R24" s="845"/>
      <c r="S24" s="846"/>
      <c r="T24" s="848" t="s">
        <v>337</v>
      </c>
      <c r="U24" s="284" t="s">
        <v>381</v>
      </c>
      <c r="V24" s="830"/>
      <c r="W24" s="830"/>
      <c r="X24" s="829"/>
      <c r="Y24" s="229"/>
      <c r="Z24" s="715"/>
      <c r="AA24" s="715"/>
      <c r="AB24" s="715"/>
      <c r="AC24" s="415"/>
      <c r="AD24" s="415"/>
      <c r="AE24" s="415"/>
      <c r="AF24" s="415"/>
      <c r="AG24" s="415"/>
      <c r="AH24" s="415"/>
      <c r="AI24" s="415"/>
      <c r="AJ24" s="415"/>
    </row>
    <row r="25" spans="1:36" ht="26.45" customHeight="1">
      <c r="A25" s="198" t="s">
        <v>365</v>
      </c>
      <c r="B25" s="199"/>
      <c r="C25" s="199"/>
      <c r="D25" s="199"/>
      <c r="E25" s="199"/>
      <c r="F25" s="199"/>
      <c r="G25" s="199"/>
      <c r="H25" s="199"/>
      <c r="I25" s="199"/>
      <c r="J25" s="199"/>
      <c r="K25" s="199"/>
      <c r="L25" s="199"/>
      <c r="M25" s="213"/>
      <c r="N25" s="199"/>
      <c r="O25" s="199"/>
      <c r="P25" s="199"/>
      <c r="Q25" s="229"/>
      <c r="R25" s="827"/>
      <c r="S25" s="827"/>
      <c r="T25" s="827"/>
      <c r="U25" s="830" t="s">
        <v>437</v>
      </c>
      <c r="V25" s="830" t="s">
        <v>382</v>
      </c>
      <c r="W25" s="830"/>
      <c r="X25" s="829"/>
      <c r="Y25" s="229"/>
      <c r="Z25" s="715"/>
      <c r="AA25" s="715"/>
      <c r="AB25" s="715"/>
      <c r="AC25" s="415"/>
      <c r="AD25" s="415"/>
      <c r="AE25" s="415"/>
      <c r="AF25" s="415"/>
      <c r="AG25" s="415"/>
      <c r="AH25" s="415"/>
      <c r="AI25" s="415"/>
      <c r="AJ25" s="415"/>
    </row>
    <row r="26" spans="1:36" ht="15.75">
      <c r="A26" s="31"/>
      <c r="B26" s="8"/>
      <c r="C26" s="8"/>
      <c r="D26" s="8"/>
      <c r="E26" s="8"/>
      <c r="F26" s="8"/>
      <c r="G26" s="8"/>
      <c r="Q26" s="229"/>
      <c r="R26" s="827"/>
      <c r="S26" s="831"/>
      <c r="T26" s="832"/>
      <c r="U26" s="830" t="s">
        <v>436</v>
      </c>
      <c r="V26" s="830"/>
      <c r="W26" s="830"/>
      <c r="X26" s="829"/>
      <c r="Y26" s="229"/>
      <c r="Z26" s="715"/>
      <c r="AA26" s="715"/>
      <c r="AB26" s="715"/>
      <c r="AC26" s="415"/>
      <c r="AD26" s="415"/>
      <c r="AE26" s="415"/>
      <c r="AF26" s="415"/>
      <c r="AG26" s="415"/>
      <c r="AH26" s="415"/>
      <c r="AI26" s="415"/>
      <c r="AJ26" s="415"/>
    </row>
    <row r="27" spans="1:36" ht="15.75">
      <c r="A27" s="31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214"/>
      <c r="N27" s="8"/>
      <c r="O27" s="8"/>
      <c r="P27" s="8"/>
      <c r="Q27" s="229"/>
      <c r="R27" s="827"/>
      <c r="S27" s="827"/>
      <c r="T27" s="827"/>
      <c r="U27" s="830" t="s">
        <v>435</v>
      </c>
      <c r="V27" s="833"/>
      <c r="W27" s="830"/>
      <c r="X27" s="827"/>
      <c r="Y27" s="229"/>
      <c r="Z27" s="715"/>
      <c r="AA27" s="715"/>
      <c r="AB27" s="715"/>
    </row>
    <row r="28" spans="1:36" ht="15.75">
      <c r="A28" s="31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214"/>
      <c r="N28" s="8"/>
      <c r="O28" s="8"/>
      <c r="P28" s="8"/>
      <c r="Q28" s="229"/>
      <c r="R28" s="827"/>
      <c r="S28" s="827"/>
      <c r="T28" s="827"/>
      <c r="U28" s="827"/>
      <c r="V28" s="827"/>
      <c r="W28" s="827"/>
      <c r="X28" s="827"/>
    </row>
    <row r="29" spans="1:36" ht="15.75">
      <c r="A29" s="31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214"/>
      <c r="N29" s="8"/>
      <c r="O29" s="8"/>
      <c r="P29" s="8"/>
      <c r="Q29" s="229"/>
      <c r="U29" s="229"/>
      <c r="V29" s="229"/>
    </row>
    <row r="30" spans="1:36" ht="15.75">
      <c r="A30" s="31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214"/>
      <c r="N30" s="8"/>
      <c r="O30" s="8"/>
      <c r="P30" s="8"/>
      <c r="Q30" s="229"/>
      <c r="U30" s="229"/>
      <c r="V30" s="229"/>
    </row>
    <row r="31" spans="1:36" ht="15.75">
      <c r="A31" s="31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214"/>
      <c r="N31" s="8"/>
      <c r="O31" s="8"/>
      <c r="P31" s="8"/>
      <c r="Q31" s="229"/>
      <c r="U31" s="229"/>
      <c r="V31" s="229"/>
    </row>
    <row r="32" spans="1:36" ht="15.75">
      <c r="A32" s="31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214"/>
      <c r="N32" s="8"/>
      <c r="O32" s="8"/>
      <c r="P32" s="8"/>
      <c r="Q32" s="229"/>
      <c r="U32" s="229"/>
      <c r="V32" s="229"/>
    </row>
    <row r="33" spans="1:22" ht="15.75">
      <c r="A33" s="31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214"/>
      <c r="N33" s="8"/>
      <c r="O33" s="8"/>
      <c r="P33" s="8"/>
      <c r="Q33" s="229"/>
      <c r="U33" s="229"/>
      <c r="V33" s="229"/>
    </row>
    <row r="34" spans="1:22" ht="15.75">
      <c r="A34" s="31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214"/>
      <c r="N34" s="8"/>
      <c r="O34" s="8"/>
      <c r="P34" s="8"/>
      <c r="Q34" s="229"/>
      <c r="U34" s="229"/>
      <c r="V34" s="229"/>
    </row>
    <row r="35" spans="1:22" ht="15.75">
      <c r="A35" s="31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214"/>
      <c r="N35" s="8"/>
      <c r="O35" s="8"/>
      <c r="P35" s="8"/>
      <c r="Q35" s="229"/>
      <c r="U35" s="229"/>
      <c r="V35" s="229"/>
    </row>
    <row r="36" spans="1:22" ht="15.75">
      <c r="A36" s="31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214"/>
      <c r="N36" s="8"/>
      <c r="O36" s="8"/>
      <c r="P36" s="8"/>
      <c r="Q36" s="229"/>
      <c r="U36" s="229"/>
      <c r="V36" s="229"/>
    </row>
    <row r="37" spans="1:22" ht="15.75">
      <c r="A37" s="31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214"/>
      <c r="N37" s="8"/>
      <c r="O37" s="8"/>
      <c r="P37" s="8"/>
      <c r="Q37" s="229"/>
      <c r="U37" s="229"/>
      <c r="V37" s="229"/>
    </row>
    <row r="38" spans="1:22" ht="15.75">
      <c r="A38" s="31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214"/>
      <c r="N38" s="8"/>
      <c r="O38" s="8"/>
      <c r="P38" s="8"/>
      <c r="Q38" s="229"/>
      <c r="U38" s="229"/>
      <c r="V38" s="229"/>
    </row>
    <row r="39" spans="1:22" ht="15.75">
      <c r="A39" s="31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214"/>
      <c r="N39" s="8"/>
      <c r="O39" s="8"/>
      <c r="P39" s="8"/>
      <c r="Q39" s="229"/>
      <c r="U39" s="229"/>
      <c r="V39" s="229"/>
    </row>
    <row r="40" spans="1:22" ht="15.75">
      <c r="A40" s="31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214"/>
      <c r="N40" s="8"/>
      <c r="O40" s="8"/>
      <c r="P40" s="8"/>
      <c r="Q40" s="229"/>
      <c r="U40" s="229"/>
      <c r="V40" s="229"/>
    </row>
    <row r="41" spans="1:22" ht="15.75">
      <c r="A41" s="31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214"/>
      <c r="N41" s="8"/>
      <c r="O41" s="8"/>
      <c r="P41" s="8"/>
      <c r="Q41" s="229"/>
      <c r="U41" s="229"/>
      <c r="V41" s="229"/>
    </row>
    <row r="42" spans="1:22" ht="15.75">
      <c r="A42" s="31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214"/>
      <c r="N42" s="8"/>
      <c r="O42" s="8"/>
      <c r="P42" s="8"/>
      <c r="Q42" s="229"/>
      <c r="U42" s="229"/>
      <c r="V42" s="229"/>
    </row>
    <row r="43" spans="1:2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214"/>
      <c r="N43" s="8"/>
      <c r="O43" s="8"/>
      <c r="P43" s="8"/>
      <c r="Q43" s="229"/>
      <c r="U43" s="229"/>
      <c r="V43" s="229"/>
    </row>
    <row r="44" spans="1:2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214"/>
      <c r="N44" s="8"/>
      <c r="O44" s="8"/>
      <c r="P44" s="8"/>
      <c r="Q44" s="229"/>
      <c r="U44" s="229"/>
      <c r="V44" s="229"/>
    </row>
    <row r="45" spans="1:2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214"/>
      <c r="N45" s="8"/>
      <c r="O45" s="8"/>
      <c r="P45" s="8"/>
      <c r="Q45" s="229"/>
      <c r="U45" s="229"/>
      <c r="V45" s="229"/>
    </row>
    <row r="46" spans="1:2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214"/>
      <c r="N46" s="8"/>
      <c r="O46" s="8"/>
      <c r="P46" s="8"/>
      <c r="Q46" s="229"/>
      <c r="U46" s="229"/>
      <c r="V46" s="229"/>
    </row>
    <row r="47" spans="1:22" ht="16.5" customHeight="1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214"/>
      <c r="N47" s="8"/>
      <c r="O47" s="8"/>
      <c r="P47" s="8"/>
      <c r="Q47" s="229"/>
      <c r="U47" s="229"/>
      <c r="V47" s="229"/>
    </row>
    <row r="48" spans="1:2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214"/>
      <c r="N48" s="8"/>
      <c r="O48" s="8"/>
      <c r="P48" s="8"/>
      <c r="Q48" s="229"/>
      <c r="U48" s="229"/>
      <c r="V48" s="229"/>
    </row>
    <row r="49" spans="1:2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214"/>
      <c r="N49" s="8"/>
      <c r="O49" s="8"/>
      <c r="P49" s="8"/>
      <c r="Q49" s="229"/>
      <c r="U49" s="229"/>
      <c r="V49" s="229"/>
    </row>
    <row r="50" spans="1:2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214"/>
      <c r="N50" s="8"/>
      <c r="O50" s="8"/>
      <c r="P50" s="8"/>
    </row>
    <row r="51" spans="1:22"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214"/>
      <c r="N51" s="8"/>
      <c r="O51" s="8"/>
      <c r="P51" s="8"/>
    </row>
    <row r="52" spans="1:22"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214"/>
      <c r="N52" s="8"/>
      <c r="O52" s="8"/>
      <c r="P52" s="8"/>
    </row>
    <row r="53" spans="1:22"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214"/>
      <c r="N53" s="8"/>
      <c r="O53" s="8"/>
      <c r="P53" s="8"/>
    </row>
  </sheetData>
  <mergeCells count="14">
    <mergeCell ref="L3:P3"/>
    <mergeCell ref="I3:I4"/>
    <mergeCell ref="J3:J4"/>
    <mergeCell ref="K3:K4"/>
    <mergeCell ref="A1:P1"/>
    <mergeCell ref="A2:P2"/>
    <mergeCell ref="A3:A4"/>
    <mergeCell ref="B3:B4"/>
    <mergeCell ref="C3:C4"/>
    <mergeCell ref="D3:D4"/>
    <mergeCell ref="E3:E4"/>
    <mergeCell ref="F3:F4"/>
    <mergeCell ref="G3:G4"/>
    <mergeCell ref="H3:H4"/>
  </mergeCells>
  <pageMargins left="0.15748031496062992" right="0" top="0" bottom="0" header="0" footer="0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</sheetPr>
  <dimension ref="A1:BB29"/>
  <sheetViews>
    <sheetView zoomScale="80" zoomScaleNormal="80" workbookViewId="0">
      <pane xSplit="1" topLeftCell="B1" activePane="topRight" state="frozen"/>
      <selection pane="topRight" activeCell="W19" sqref="W19"/>
    </sheetView>
  </sheetViews>
  <sheetFormatPr defaultRowHeight="15"/>
  <cols>
    <col min="1" max="1" width="12.77734375" customWidth="1"/>
    <col min="2" max="3" width="6.33203125" customWidth="1"/>
    <col min="4" max="4" width="5.77734375" customWidth="1"/>
    <col min="5" max="5" width="5.5546875" customWidth="1"/>
    <col min="6" max="6" width="6.6640625" customWidth="1"/>
    <col min="7" max="7" width="6.21875" customWidth="1"/>
    <col min="8" max="8" width="6.88671875" customWidth="1"/>
    <col min="9" max="9" width="6.21875" customWidth="1"/>
    <col min="10" max="10" width="6.6640625" customWidth="1"/>
    <col min="11" max="11" width="8" style="86" customWidth="1"/>
    <col min="12" max="12" width="8.6640625" customWidth="1"/>
    <col min="13" max="13" width="7.77734375" customWidth="1"/>
    <col min="14" max="15" width="6.33203125" customWidth="1"/>
    <col min="16" max="16" width="5.109375" style="86" customWidth="1"/>
    <col min="17" max="17" width="6.77734375" customWidth="1"/>
    <col min="18" max="18" width="5.6640625" customWidth="1"/>
    <col min="19" max="19" width="5.77734375" customWidth="1"/>
    <col min="20" max="20" width="11.6640625" customWidth="1"/>
    <col min="21" max="21" width="5.77734375" customWidth="1"/>
    <col min="22" max="22" width="6.5546875" customWidth="1"/>
    <col min="23" max="23" width="7" customWidth="1"/>
    <col min="24" max="24" width="6.44140625" customWidth="1"/>
  </cols>
  <sheetData>
    <row r="1" spans="1:54" ht="33.75" customHeight="1" thickBot="1">
      <c r="A1" s="879" t="s">
        <v>411</v>
      </c>
      <c r="B1" s="879"/>
      <c r="C1" s="879"/>
      <c r="D1" s="879"/>
      <c r="E1" s="879"/>
      <c r="F1" s="879"/>
      <c r="G1" s="879"/>
      <c r="H1" s="879"/>
      <c r="I1" s="879"/>
      <c r="J1" s="879"/>
      <c r="K1" s="879"/>
      <c r="L1" s="879"/>
      <c r="M1" s="879"/>
      <c r="N1" s="879"/>
      <c r="O1" s="879"/>
      <c r="P1" s="879"/>
      <c r="Q1" s="879"/>
      <c r="R1" s="879"/>
    </row>
    <row r="2" spans="1:54" ht="30" customHeight="1" thickBot="1">
      <c r="A2" s="882" t="s">
        <v>139</v>
      </c>
      <c r="B2" s="870" t="s">
        <v>174</v>
      </c>
      <c r="C2" s="871"/>
      <c r="D2" s="871"/>
      <c r="E2" s="872"/>
      <c r="F2" s="870" t="s">
        <v>175</v>
      </c>
      <c r="G2" s="871"/>
      <c r="H2" s="871"/>
      <c r="I2" s="872"/>
      <c r="J2" s="870" t="s">
        <v>151</v>
      </c>
      <c r="K2" s="871"/>
      <c r="L2" s="871"/>
      <c r="M2" s="871"/>
      <c r="N2" s="872"/>
      <c r="O2" s="870" t="s">
        <v>350</v>
      </c>
      <c r="P2" s="871"/>
      <c r="Q2" s="871"/>
      <c r="R2" s="872"/>
      <c r="S2" s="876" t="s">
        <v>386</v>
      </c>
      <c r="U2" s="867" t="s">
        <v>413</v>
      </c>
      <c r="V2" s="867"/>
      <c r="W2" s="867"/>
      <c r="X2" s="867"/>
    </row>
    <row r="3" spans="1:54" s="201" customFormat="1" ht="30" customHeight="1">
      <c r="A3" s="883"/>
      <c r="B3" s="873" t="s">
        <v>403</v>
      </c>
      <c r="C3" s="868" t="s">
        <v>412</v>
      </c>
      <c r="D3" s="868" t="s">
        <v>320</v>
      </c>
      <c r="E3" s="868" t="s">
        <v>346</v>
      </c>
      <c r="F3" s="873" t="s">
        <v>403</v>
      </c>
      <c r="G3" s="868" t="s">
        <v>412</v>
      </c>
      <c r="H3" s="868" t="s">
        <v>349</v>
      </c>
      <c r="I3" s="868" t="s">
        <v>346</v>
      </c>
      <c r="J3" s="873" t="s">
        <v>403</v>
      </c>
      <c r="K3" s="868" t="s">
        <v>412</v>
      </c>
      <c r="L3" s="868" t="s">
        <v>321</v>
      </c>
      <c r="M3" s="880" t="s">
        <v>149</v>
      </c>
      <c r="N3" s="868" t="s">
        <v>346</v>
      </c>
      <c r="O3" s="873" t="s">
        <v>403</v>
      </c>
      <c r="P3" s="868" t="s">
        <v>412</v>
      </c>
      <c r="Q3" s="868" t="s">
        <v>320</v>
      </c>
      <c r="R3" s="868" t="s">
        <v>346</v>
      </c>
      <c r="S3" s="877"/>
      <c r="U3" s="521" t="s">
        <v>84</v>
      </c>
      <c r="V3" s="521" t="s">
        <v>83</v>
      </c>
      <c r="W3" s="522" t="s">
        <v>52</v>
      </c>
      <c r="X3" s="522" t="s">
        <v>53</v>
      </c>
    </row>
    <row r="4" spans="1:54" s="201" customFormat="1" ht="30" customHeight="1" thickBot="1">
      <c r="A4" s="884"/>
      <c r="B4" s="874"/>
      <c r="C4" s="869"/>
      <c r="D4" s="869"/>
      <c r="E4" s="869"/>
      <c r="F4" s="874"/>
      <c r="G4" s="869"/>
      <c r="H4" s="875"/>
      <c r="I4" s="869"/>
      <c r="J4" s="874"/>
      <c r="K4" s="869"/>
      <c r="L4" s="875"/>
      <c r="M4" s="881"/>
      <c r="N4" s="869"/>
      <c r="O4" s="874"/>
      <c r="P4" s="869"/>
      <c r="Q4" s="875"/>
      <c r="R4" s="869"/>
      <c r="S4" s="878"/>
      <c r="U4" s="520" t="s">
        <v>27</v>
      </c>
      <c r="V4" s="520" t="s">
        <v>27</v>
      </c>
      <c r="W4" s="518"/>
      <c r="X4" s="519" t="s">
        <v>55</v>
      </c>
    </row>
    <row r="5" spans="1:54" ht="30.95" customHeight="1">
      <c r="A5" s="76" t="s">
        <v>86</v>
      </c>
      <c r="B5" s="422">
        <v>1</v>
      </c>
      <c r="C5" s="102"/>
      <c r="D5" s="61"/>
      <c r="E5" s="61"/>
      <c r="F5" s="434">
        <v>350</v>
      </c>
      <c r="G5" s="100">
        <v>395.7</v>
      </c>
      <c r="H5" s="59">
        <f>SUM(G5/F5)*100</f>
        <v>113.05714285714285</v>
      </c>
      <c r="I5" s="370">
        <f>SUM(G5/V5)*100</f>
        <v>123.3863423760524</v>
      </c>
      <c r="J5" s="568">
        <v>3000</v>
      </c>
      <c r="K5" s="574">
        <v>2823</v>
      </c>
      <c r="L5" s="571">
        <f t="shared" ref="L5:L21" si="0">SUM(K5/J5)*100</f>
        <v>94.1</v>
      </c>
      <c r="M5" s="101">
        <f t="shared" ref="M5:M21" si="1">SUM(K5/S5)*1000</f>
        <v>4061.870503597122</v>
      </c>
      <c r="N5" s="370">
        <f t="shared" ref="N5:N21" si="2">SUM(K5/W5)*100</f>
        <v>107.32208029197079</v>
      </c>
      <c r="O5" s="470">
        <v>36</v>
      </c>
      <c r="P5" s="580">
        <v>56</v>
      </c>
      <c r="Q5" s="575">
        <f>P5/O5*100</f>
        <v>155.55555555555557</v>
      </c>
      <c r="R5" s="60">
        <f t="shared" ref="R5:R21" si="3">P5/X5*100</f>
        <v>119.14893617021276</v>
      </c>
      <c r="S5" s="467">
        <v>695</v>
      </c>
      <c r="T5" s="43" t="s">
        <v>29</v>
      </c>
      <c r="U5" s="556"/>
      <c r="V5" s="556">
        <v>320.7</v>
      </c>
      <c r="W5" s="556">
        <v>2630.4</v>
      </c>
      <c r="X5" s="557">
        <v>47</v>
      </c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</row>
    <row r="6" spans="1:54" ht="30.95" customHeight="1">
      <c r="A6" s="55" t="s">
        <v>87</v>
      </c>
      <c r="B6" s="423"/>
      <c r="C6" s="205"/>
      <c r="D6" s="61"/>
      <c r="E6" s="61"/>
      <c r="F6" s="435"/>
      <c r="G6" s="102"/>
      <c r="H6" s="61"/>
      <c r="I6" s="371"/>
      <c r="J6" s="569">
        <v>435</v>
      </c>
      <c r="K6" s="574">
        <v>446.9</v>
      </c>
      <c r="L6" s="712">
        <f>SUM(K6/J6)*100</f>
        <v>102.73563218390804</v>
      </c>
      <c r="M6" s="103">
        <f t="shared" si="1"/>
        <v>1934.6320346320344</v>
      </c>
      <c r="N6" s="371">
        <f t="shared" si="2"/>
        <v>111.14150708778909</v>
      </c>
      <c r="O6" s="470">
        <v>10</v>
      </c>
      <c r="P6" s="580">
        <v>0</v>
      </c>
      <c r="Q6" s="576">
        <f t="shared" ref="Q6:Q21" si="4">P6/O6*100</f>
        <v>0</v>
      </c>
      <c r="R6" s="62"/>
      <c r="S6" s="467">
        <v>231</v>
      </c>
      <c r="T6" s="43" t="s">
        <v>30</v>
      </c>
      <c r="U6" s="558">
        <v>3.7</v>
      </c>
      <c r="V6" s="558"/>
      <c r="W6" s="558">
        <v>402.1</v>
      </c>
      <c r="X6" s="559">
        <v>0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</row>
    <row r="7" spans="1:54" ht="30.95" customHeight="1">
      <c r="A7" s="55" t="s">
        <v>88</v>
      </c>
      <c r="B7" s="423"/>
      <c r="C7" s="102"/>
      <c r="D7" s="61"/>
      <c r="E7" s="61"/>
      <c r="F7" s="435"/>
      <c r="G7" s="102"/>
      <c r="H7" s="61"/>
      <c r="I7" s="371"/>
      <c r="J7" s="569">
        <v>545</v>
      </c>
      <c r="K7" s="574">
        <v>371.6</v>
      </c>
      <c r="L7" s="572">
        <f t="shared" si="0"/>
        <v>68.183486238532112</v>
      </c>
      <c r="M7" s="103">
        <f t="shared" si="1"/>
        <v>1786.5384615384617</v>
      </c>
      <c r="N7" s="371">
        <f t="shared" si="2"/>
        <v>73.862055257404094</v>
      </c>
      <c r="O7" s="470">
        <v>10</v>
      </c>
      <c r="P7" s="580">
        <v>12</v>
      </c>
      <c r="Q7" s="577">
        <f t="shared" si="4"/>
        <v>120</v>
      </c>
      <c r="R7" s="62">
        <f t="shared" si="3"/>
        <v>80</v>
      </c>
      <c r="S7" s="467">
        <v>208</v>
      </c>
      <c r="T7" s="43" t="s">
        <v>31</v>
      </c>
      <c r="U7" s="558"/>
      <c r="V7" s="558"/>
      <c r="W7" s="558">
        <v>503.1</v>
      </c>
      <c r="X7" s="559">
        <v>15</v>
      </c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</row>
    <row r="8" spans="1:54" ht="30.95" customHeight="1">
      <c r="A8" s="55" t="s">
        <v>89</v>
      </c>
      <c r="B8" s="423">
        <v>6</v>
      </c>
      <c r="C8" s="102">
        <v>4.5</v>
      </c>
      <c r="D8" s="61">
        <f>SUM(C8/B8)*100</f>
        <v>75</v>
      </c>
      <c r="E8" s="61" t="e">
        <f t="shared" ref="E8:E9" si="5">SUM(C8/U8)*100</f>
        <v>#DIV/0!</v>
      </c>
      <c r="F8" s="435">
        <v>345</v>
      </c>
      <c r="G8" s="102">
        <v>303.39999999999998</v>
      </c>
      <c r="H8" s="61">
        <f>SUM(G8/F8)*100</f>
        <v>87.942028985507235</v>
      </c>
      <c r="I8" s="371">
        <f>SUM(G8/V8)*100</f>
        <v>98.314970836033694</v>
      </c>
      <c r="J8" s="569">
        <v>1680</v>
      </c>
      <c r="K8" s="574">
        <v>1025</v>
      </c>
      <c r="L8" s="572">
        <f t="shared" si="0"/>
        <v>61.011904761904766</v>
      </c>
      <c r="M8" s="103">
        <f t="shared" si="1"/>
        <v>3810.4089219330858</v>
      </c>
      <c r="N8" s="371">
        <f t="shared" si="2"/>
        <v>69.680489462950376</v>
      </c>
      <c r="O8" s="470">
        <v>9</v>
      </c>
      <c r="P8" s="580">
        <v>0</v>
      </c>
      <c r="Q8" s="576">
        <f t="shared" si="4"/>
        <v>0</v>
      </c>
      <c r="R8" s="62">
        <f t="shared" si="3"/>
        <v>0</v>
      </c>
      <c r="S8" s="467">
        <v>269</v>
      </c>
      <c r="T8" s="43" t="s">
        <v>32</v>
      </c>
      <c r="U8" s="558">
        <v>0</v>
      </c>
      <c r="V8" s="558">
        <v>308.60000000000002</v>
      </c>
      <c r="W8" s="558">
        <v>1471</v>
      </c>
      <c r="X8" s="559">
        <v>11</v>
      </c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</row>
    <row r="9" spans="1:54" ht="30.95" customHeight="1">
      <c r="A9" s="55" t="s">
        <v>90</v>
      </c>
      <c r="B9" s="423">
        <v>5</v>
      </c>
      <c r="C9" s="102">
        <v>5.2</v>
      </c>
      <c r="D9" s="61">
        <f>SUM(C9/B9)*100</f>
        <v>104</v>
      </c>
      <c r="E9" s="61">
        <f t="shared" si="5"/>
        <v>65.822784810126578</v>
      </c>
      <c r="F9" s="435"/>
      <c r="G9" s="102"/>
      <c r="H9" s="61"/>
      <c r="I9" s="371"/>
      <c r="J9" s="569">
        <v>950</v>
      </c>
      <c r="K9" s="574">
        <v>801.6</v>
      </c>
      <c r="L9" s="572">
        <f t="shared" si="0"/>
        <v>84.378947368421052</v>
      </c>
      <c r="M9" s="103">
        <f t="shared" si="1"/>
        <v>1460.1092896174864</v>
      </c>
      <c r="N9" s="371">
        <f t="shared" si="2"/>
        <v>93.06861720654824</v>
      </c>
      <c r="O9" s="470">
        <v>12</v>
      </c>
      <c r="P9" s="580">
        <v>17</v>
      </c>
      <c r="Q9" s="577">
        <f t="shared" si="4"/>
        <v>141.66666666666669</v>
      </c>
      <c r="R9" s="62">
        <f t="shared" si="3"/>
        <v>121.42857142857142</v>
      </c>
      <c r="S9" s="467">
        <v>549</v>
      </c>
      <c r="T9" s="43" t="s">
        <v>33</v>
      </c>
      <c r="U9" s="558">
        <v>7.9</v>
      </c>
      <c r="V9" s="558"/>
      <c r="W9" s="558">
        <v>861.3</v>
      </c>
      <c r="X9" s="559">
        <v>14</v>
      </c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</row>
    <row r="10" spans="1:54" ht="30.95" customHeight="1">
      <c r="A10" s="55" t="s">
        <v>91</v>
      </c>
      <c r="B10" s="423"/>
      <c r="C10" s="102"/>
      <c r="D10" s="61"/>
      <c r="E10" s="61"/>
      <c r="F10" s="435"/>
      <c r="G10" s="102"/>
      <c r="H10" s="61"/>
      <c r="I10" s="371"/>
      <c r="J10" s="569">
        <v>1030</v>
      </c>
      <c r="K10" s="574">
        <v>855</v>
      </c>
      <c r="L10" s="572">
        <f t="shared" si="0"/>
        <v>83.009708737864074</v>
      </c>
      <c r="M10" s="103">
        <f t="shared" si="1"/>
        <v>2442.8571428571431</v>
      </c>
      <c r="N10" s="371">
        <f t="shared" si="2"/>
        <v>92.934782608695656</v>
      </c>
      <c r="O10" s="470">
        <v>14</v>
      </c>
      <c r="P10" s="580">
        <v>15</v>
      </c>
      <c r="Q10" s="577">
        <f t="shared" si="4"/>
        <v>107.14285714285714</v>
      </c>
      <c r="R10" s="62">
        <f t="shared" si="3"/>
        <v>115.38461538461537</v>
      </c>
      <c r="S10" s="467">
        <v>350</v>
      </c>
      <c r="T10" s="43" t="s">
        <v>34</v>
      </c>
      <c r="U10" s="558"/>
      <c r="V10" s="558"/>
      <c r="W10" s="558">
        <v>920</v>
      </c>
      <c r="X10" s="559">
        <v>13</v>
      </c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</row>
    <row r="11" spans="1:54" ht="30.95" customHeight="1">
      <c r="A11" s="55" t="s">
        <v>92</v>
      </c>
      <c r="B11" s="423"/>
      <c r="C11" s="102"/>
      <c r="D11" s="61"/>
      <c r="E11" s="61"/>
      <c r="F11" s="435">
        <v>210</v>
      </c>
      <c r="G11" s="102">
        <v>200.8</v>
      </c>
      <c r="H11" s="61">
        <f>SUM(G11/F11)*100</f>
        <v>95.61904761904762</v>
      </c>
      <c r="I11" s="371">
        <f>SUM(G11/V11)*100</f>
        <v>108.2479784366577</v>
      </c>
      <c r="J11" s="569">
        <v>4380</v>
      </c>
      <c r="K11" s="574">
        <v>4385.2</v>
      </c>
      <c r="L11" s="712">
        <f t="shared" si="0"/>
        <v>100.11872146118721</v>
      </c>
      <c r="M11" s="103">
        <f t="shared" si="1"/>
        <v>5495.2380952380954</v>
      </c>
      <c r="N11" s="371">
        <f t="shared" si="2"/>
        <v>109.22586430208227</v>
      </c>
      <c r="O11" s="470">
        <v>32</v>
      </c>
      <c r="P11" s="580">
        <v>42</v>
      </c>
      <c r="Q11" s="577">
        <f t="shared" si="4"/>
        <v>131.25</v>
      </c>
      <c r="R11" s="62">
        <f t="shared" si="3"/>
        <v>115.3846153846154</v>
      </c>
      <c r="S11" s="467">
        <v>798</v>
      </c>
      <c r="T11" s="43" t="s">
        <v>35</v>
      </c>
      <c r="U11" s="558"/>
      <c r="V11" s="558">
        <v>185.5</v>
      </c>
      <c r="W11" s="558">
        <v>4014.8</v>
      </c>
      <c r="X11" s="558">
        <v>36.4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</row>
    <row r="12" spans="1:54" ht="30.95" customHeight="1">
      <c r="A12" s="56" t="s">
        <v>93</v>
      </c>
      <c r="B12" s="389"/>
      <c r="C12" s="102"/>
      <c r="D12" s="61"/>
      <c r="E12" s="91"/>
      <c r="F12" s="436">
        <v>370</v>
      </c>
      <c r="G12" s="102">
        <v>340.9</v>
      </c>
      <c r="H12" s="61">
        <f>SUM(G12/F12)*100</f>
        <v>92.13513513513513</v>
      </c>
      <c r="I12" s="371">
        <f>SUM(G12/V12)*100</f>
        <v>84.779905496145219</v>
      </c>
      <c r="J12" s="569">
        <v>6880</v>
      </c>
      <c r="K12" s="574">
        <v>6271.1</v>
      </c>
      <c r="L12" s="572">
        <f t="shared" si="0"/>
        <v>91.14970930232559</v>
      </c>
      <c r="M12" s="103">
        <f t="shared" si="1"/>
        <v>6779.5675675675684</v>
      </c>
      <c r="N12" s="371">
        <f t="shared" si="2"/>
        <v>103.94834988148321</v>
      </c>
      <c r="O12" s="470">
        <v>39</v>
      </c>
      <c r="P12" s="580">
        <v>42.7</v>
      </c>
      <c r="Q12" s="577">
        <f t="shared" si="4"/>
        <v>109.4871794871795</v>
      </c>
      <c r="R12" s="62">
        <f t="shared" si="3"/>
        <v>85.4</v>
      </c>
      <c r="S12" s="467">
        <v>925</v>
      </c>
      <c r="T12" s="43" t="s">
        <v>36</v>
      </c>
      <c r="U12" s="558"/>
      <c r="V12" s="558">
        <v>402.1</v>
      </c>
      <c r="W12" s="558">
        <v>6032.9</v>
      </c>
      <c r="X12" s="558">
        <v>50</v>
      </c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</row>
    <row r="13" spans="1:54" ht="30.95" customHeight="1">
      <c r="A13" s="55" t="s">
        <v>396</v>
      </c>
      <c r="B13" s="423"/>
      <c r="C13" s="102"/>
      <c r="D13" s="61"/>
      <c r="E13" s="61"/>
      <c r="F13" s="435"/>
      <c r="G13" s="102"/>
      <c r="H13" s="61"/>
      <c r="I13" s="371"/>
      <c r="J13" s="569">
        <v>290</v>
      </c>
      <c r="K13" s="574">
        <v>337.3</v>
      </c>
      <c r="L13" s="712">
        <f t="shared" si="0"/>
        <v>116.31034482758622</v>
      </c>
      <c r="M13" s="103">
        <f t="shared" si="1"/>
        <v>1388.0658436213994</v>
      </c>
      <c r="N13" s="371">
        <f t="shared" si="2"/>
        <v>126.56660412757974</v>
      </c>
      <c r="O13" s="470">
        <v>3</v>
      </c>
      <c r="P13" s="580">
        <v>0</v>
      </c>
      <c r="Q13" s="576">
        <f t="shared" si="4"/>
        <v>0</v>
      </c>
      <c r="R13" s="62"/>
      <c r="S13" s="467">
        <v>243</v>
      </c>
      <c r="T13" s="43" t="s">
        <v>56</v>
      </c>
      <c r="U13" s="558"/>
      <c r="V13" s="558"/>
      <c r="W13" s="558">
        <v>266.5</v>
      </c>
      <c r="X13" s="559">
        <v>0</v>
      </c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</row>
    <row r="14" spans="1:54" ht="30.95" customHeight="1">
      <c r="A14" s="55" t="s">
        <v>95</v>
      </c>
      <c r="B14" s="423">
        <v>30</v>
      </c>
      <c r="C14" s="102">
        <v>15.8</v>
      </c>
      <c r="D14" s="61">
        <f>SUM(C14/B14)*100</f>
        <v>52.666666666666671</v>
      </c>
      <c r="E14" s="91">
        <f>SUM(C14/U14)*100</f>
        <v>84.042553191489361</v>
      </c>
      <c r="F14" s="435">
        <v>748</v>
      </c>
      <c r="G14" s="102">
        <v>741.6</v>
      </c>
      <c r="H14" s="61">
        <f>SUM(G14/F14)*100</f>
        <v>99.144385026737964</v>
      </c>
      <c r="I14" s="371">
        <f>SUM(G14/V14)*100</f>
        <v>106.3225806451613</v>
      </c>
      <c r="J14" s="569">
        <v>11000</v>
      </c>
      <c r="K14" s="574">
        <v>11003.6</v>
      </c>
      <c r="L14" s="712">
        <f t="shared" si="0"/>
        <v>100.03272727272727</v>
      </c>
      <c r="M14" s="103">
        <f t="shared" si="1"/>
        <v>21160.769230769234</v>
      </c>
      <c r="N14" s="371">
        <f t="shared" si="2"/>
        <v>113.49884991077784</v>
      </c>
      <c r="O14" s="470">
        <v>38</v>
      </c>
      <c r="P14" s="580">
        <v>26</v>
      </c>
      <c r="Q14" s="576">
        <f t="shared" si="4"/>
        <v>68.421052631578945</v>
      </c>
      <c r="R14" s="62">
        <f t="shared" si="3"/>
        <v>65</v>
      </c>
      <c r="S14" s="467">
        <v>520</v>
      </c>
      <c r="T14" s="43" t="s">
        <v>37</v>
      </c>
      <c r="U14" s="558">
        <v>18.8</v>
      </c>
      <c r="V14" s="558">
        <v>697.5</v>
      </c>
      <c r="W14" s="558">
        <v>9694.9</v>
      </c>
      <c r="X14" s="559">
        <v>40</v>
      </c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</row>
    <row r="15" spans="1:54" ht="30.95" customHeight="1">
      <c r="A15" s="55" t="s">
        <v>96</v>
      </c>
      <c r="B15" s="390">
        <v>2</v>
      </c>
      <c r="C15" s="102"/>
      <c r="D15" s="61"/>
      <c r="E15" s="61"/>
      <c r="F15" s="435">
        <v>60</v>
      </c>
      <c r="G15" s="102">
        <v>67</v>
      </c>
      <c r="H15" s="61">
        <f>SUM(G15/F15)*100</f>
        <v>111.66666666666667</v>
      </c>
      <c r="I15" s="371">
        <f>SUM(G15/V15)*100</f>
        <v>134.53815261044178</v>
      </c>
      <c r="J15" s="569">
        <v>1980</v>
      </c>
      <c r="K15" s="574">
        <v>2008</v>
      </c>
      <c r="L15" s="712">
        <f t="shared" si="0"/>
        <v>101.41414141414143</v>
      </c>
      <c r="M15" s="103">
        <f t="shared" si="1"/>
        <v>2564.4955300127713</v>
      </c>
      <c r="N15" s="371">
        <f t="shared" si="2"/>
        <v>112.17877094972066</v>
      </c>
      <c r="O15" s="470">
        <v>26</v>
      </c>
      <c r="P15" s="580">
        <v>9</v>
      </c>
      <c r="Q15" s="576">
        <f t="shared" si="4"/>
        <v>34.615384615384613</v>
      </c>
      <c r="R15" s="62">
        <f t="shared" si="3"/>
        <v>28.125</v>
      </c>
      <c r="S15" s="467">
        <v>783</v>
      </c>
      <c r="T15" s="43" t="s">
        <v>38</v>
      </c>
      <c r="U15" s="558">
        <v>3.3</v>
      </c>
      <c r="V15" s="558">
        <v>49.8</v>
      </c>
      <c r="W15" s="558">
        <v>1790</v>
      </c>
      <c r="X15" s="559">
        <v>32</v>
      </c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</row>
    <row r="16" spans="1:54" ht="30.95" customHeight="1">
      <c r="A16" s="55" t="s">
        <v>97</v>
      </c>
      <c r="B16" s="423"/>
      <c r="C16" s="102"/>
      <c r="D16" s="61"/>
      <c r="E16" s="61"/>
      <c r="F16" s="435"/>
      <c r="G16" s="102"/>
      <c r="H16" s="61"/>
      <c r="I16" s="371"/>
      <c r="J16" s="569">
        <v>370</v>
      </c>
      <c r="K16" s="574">
        <v>370</v>
      </c>
      <c r="L16" s="712">
        <f t="shared" si="0"/>
        <v>100</v>
      </c>
      <c r="M16" s="103">
        <f t="shared" si="1"/>
        <v>2102.272727272727</v>
      </c>
      <c r="N16" s="371">
        <f t="shared" si="2"/>
        <v>108.8235294117647</v>
      </c>
      <c r="O16" s="470">
        <v>8</v>
      </c>
      <c r="P16" s="580">
        <v>8</v>
      </c>
      <c r="Q16" s="577">
        <f t="shared" si="4"/>
        <v>100</v>
      </c>
      <c r="R16" s="62">
        <f t="shared" si="3"/>
        <v>400</v>
      </c>
      <c r="S16" s="467">
        <v>176</v>
      </c>
      <c r="T16" s="43" t="s">
        <v>39</v>
      </c>
      <c r="U16" s="558">
        <v>5.9</v>
      </c>
      <c r="V16" s="558"/>
      <c r="W16" s="558">
        <v>340</v>
      </c>
      <c r="X16" s="559">
        <v>2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</row>
    <row r="17" spans="1:54" ht="30.95" customHeight="1">
      <c r="A17" s="55" t="s">
        <v>98</v>
      </c>
      <c r="B17" s="423">
        <v>37</v>
      </c>
      <c r="C17" s="205">
        <v>29.2</v>
      </c>
      <c r="D17" s="61">
        <f t="shared" ref="D17" si="6">SUM(C17/B17)*100</f>
        <v>78.918918918918905</v>
      </c>
      <c r="E17" s="91">
        <f>SUM(C17/U17)*100</f>
        <v>1946.6666666666665</v>
      </c>
      <c r="F17" s="435">
        <v>725</v>
      </c>
      <c r="G17" s="102">
        <v>680.2</v>
      </c>
      <c r="H17" s="61">
        <f>SUM(G17/F17)*100</f>
        <v>93.820689655172416</v>
      </c>
      <c r="I17" s="371">
        <f>SUM(G17/V17)*100</f>
        <v>119.79570271222264</v>
      </c>
      <c r="J17" s="569">
        <v>1420</v>
      </c>
      <c r="K17" s="574">
        <v>1450.4</v>
      </c>
      <c r="L17" s="712">
        <f t="shared" si="0"/>
        <v>102.14084507042254</v>
      </c>
      <c r="M17" s="103">
        <f t="shared" si="1"/>
        <v>2083.9080459770116</v>
      </c>
      <c r="N17" s="371">
        <f t="shared" si="2"/>
        <v>114.33977138352385</v>
      </c>
      <c r="O17" s="470">
        <v>30</v>
      </c>
      <c r="P17" s="580">
        <v>32</v>
      </c>
      <c r="Q17" s="577">
        <f t="shared" si="4"/>
        <v>106.66666666666667</v>
      </c>
      <c r="R17" s="62">
        <f t="shared" si="3"/>
        <v>123.07692307692308</v>
      </c>
      <c r="S17" s="467">
        <v>696</v>
      </c>
      <c r="T17" s="43" t="s">
        <v>57</v>
      </c>
      <c r="U17" s="558">
        <v>1.5</v>
      </c>
      <c r="V17" s="558">
        <v>567.79999999999995</v>
      </c>
      <c r="W17" s="558">
        <v>1268.5</v>
      </c>
      <c r="X17" s="559">
        <v>26</v>
      </c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</row>
    <row r="18" spans="1:54" ht="30.95" customHeight="1">
      <c r="A18" s="55" t="s">
        <v>99</v>
      </c>
      <c r="B18" s="390">
        <v>0</v>
      </c>
      <c r="C18" s="102"/>
      <c r="D18" s="61"/>
      <c r="E18" s="61"/>
      <c r="F18" s="435">
        <v>220</v>
      </c>
      <c r="G18" s="102">
        <v>220.6</v>
      </c>
      <c r="H18" s="61">
        <f>SUM(G18/F18)*100</f>
        <v>100.27272727272727</v>
      </c>
      <c r="I18" s="371">
        <f>SUM(G18/V18)*100</f>
        <v>100.82266910420475</v>
      </c>
      <c r="J18" s="569">
        <v>1300</v>
      </c>
      <c r="K18" s="574">
        <v>1010</v>
      </c>
      <c r="L18" s="572">
        <f t="shared" si="0"/>
        <v>77.692307692307693</v>
      </c>
      <c r="M18" s="103">
        <f t="shared" si="1"/>
        <v>2902.2988505747126</v>
      </c>
      <c r="N18" s="371">
        <f t="shared" si="2"/>
        <v>87.826086956521749</v>
      </c>
      <c r="O18" s="470">
        <v>10</v>
      </c>
      <c r="P18" s="580">
        <v>16</v>
      </c>
      <c r="Q18" s="577">
        <f t="shared" si="4"/>
        <v>160</v>
      </c>
      <c r="R18" s="62">
        <f t="shared" si="3"/>
        <v>83.333333333333343</v>
      </c>
      <c r="S18" s="467">
        <v>348</v>
      </c>
      <c r="T18" s="43" t="s">
        <v>58</v>
      </c>
      <c r="U18" s="558"/>
      <c r="V18" s="558">
        <v>218.8</v>
      </c>
      <c r="W18" s="558">
        <v>1150</v>
      </c>
      <c r="X18" s="558">
        <v>19.2</v>
      </c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</row>
    <row r="19" spans="1:54" ht="30.95" customHeight="1">
      <c r="A19" s="55" t="s">
        <v>100</v>
      </c>
      <c r="B19" s="423"/>
      <c r="C19" s="102"/>
      <c r="D19" s="61"/>
      <c r="E19" s="61"/>
      <c r="F19" s="435"/>
      <c r="G19" s="102"/>
      <c r="H19" s="61"/>
      <c r="I19" s="371"/>
      <c r="J19" s="569">
        <v>65172</v>
      </c>
      <c r="K19" s="574">
        <v>70806.2</v>
      </c>
      <c r="L19" s="712">
        <f t="shared" si="0"/>
        <v>108.64512367274288</v>
      </c>
      <c r="M19" s="103">
        <f t="shared" si="1"/>
        <v>15794.378764220388</v>
      </c>
      <c r="N19" s="371">
        <f t="shared" si="2"/>
        <v>120.5837924369247</v>
      </c>
      <c r="O19" s="470">
        <v>308</v>
      </c>
      <c r="P19" s="580">
        <v>337.3</v>
      </c>
      <c r="Q19" s="577">
        <f t="shared" si="4"/>
        <v>109.51298701298701</v>
      </c>
      <c r="R19" s="62">
        <f t="shared" si="3"/>
        <v>100.08902077151336</v>
      </c>
      <c r="S19" s="467">
        <v>4483</v>
      </c>
      <c r="T19" s="43" t="s">
        <v>40</v>
      </c>
      <c r="U19" s="558"/>
      <c r="V19" s="558"/>
      <c r="W19" s="558">
        <v>58719.5</v>
      </c>
      <c r="X19" s="558">
        <v>337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</row>
    <row r="20" spans="1:54" ht="30.95" customHeight="1">
      <c r="A20" s="55" t="s">
        <v>101</v>
      </c>
      <c r="B20" s="423">
        <v>0</v>
      </c>
      <c r="C20" s="102"/>
      <c r="D20" s="61"/>
      <c r="E20" s="61"/>
      <c r="F20" s="435">
        <v>105</v>
      </c>
      <c r="G20" s="102">
        <v>96.5</v>
      </c>
      <c r="H20" s="61">
        <f>SUM(G20/F20)*100</f>
        <v>91.904761904761898</v>
      </c>
      <c r="I20" s="371">
        <f>SUM(G20/V20)*100</f>
        <v>119.72704714640199</v>
      </c>
      <c r="J20" s="569">
        <v>650</v>
      </c>
      <c r="K20" s="574">
        <v>669</v>
      </c>
      <c r="L20" s="712">
        <f t="shared" si="0"/>
        <v>102.92307692307692</v>
      </c>
      <c r="M20" s="103">
        <f t="shared" si="1"/>
        <v>1973.4513274336282</v>
      </c>
      <c r="N20" s="371">
        <f t="shared" si="2"/>
        <v>110.94527363184079</v>
      </c>
      <c r="O20" s="470">
        <v>11</v>
      </c>
      <c r="P20" s="580">
        <v>3</v>
      </c>
      <c r="Q20" s="577">
        <f t="shared" si="4"/>
        <v>27.27272727272727</v>
      </c>
      <c r="R20" s="62">
        <f t="shared" si="3"/>
        <v>25</v>
      </c>
      <c r="S20" s="467">
        <v>339</v>
      </c>
      <c r="T20" s="43" t="s">
        <v>41</v>
      </c>
      <c r="U20" s="558"/>
      <c r="V20" s="558">
        <v>80.599999999999994</v>
      </c>
      <c r="W20" s="558">
        <v>603</v>
      </c>
      <c r="X20" s="559">
        <v>12</v>
      </c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</row>
    <row r="21" spans="1:54" ht="30.95" customHeight="1" thickBot="1">
      <c r="A21" s="55" t="s">
        <v>102</v>
      </c>
      <c r="B21" s="424"/>
      <c r="C21" s="102"/>
      <c r="D21" s="61"/>
      <c r="E21" s="61"/>
      <c r="F21" s="437"/>
      <c r="G21" s="105"/>
      <c r="H21" s="61"/>
      <c r="I21" s="371"/>
      <c r="J21" s="570">
        <v>502</v>
      </c>
      <c r="K21" s="574">
        <v>503.8</v>
      </c>
      <c r="L21" s="712">
        <f t="shared" si="0"/>
        <v>100.35856573705179</v>
      </c>
      <c r="M21" s="103">
        <f t="shared" si="1"/>
        <v>1767.719298245614</v>
      </c>
      <c r="N21" s="371">
        <f t="shared" si="2"/>
        <v>108.88264534255458</v>
      </c>
      <c r="O21" s="470">
        <v>10</v>
      </c>
      <c r="P21" s="580">
        <v>3.5</v>
      </c>
      <c r="Q21" s="576">
        <f t="shared" si="4"/>
        <v>35</v>
      </c>
      <c r="R21" s="62">
        <f t="shared" si="3"/>
        <v>50</v>
      </c>
      <c r="S21" s="467">
        <v>285</v>
      </c>
      <c r="T21" s="43" t="s">
        <v>42</v>
      </c>
      <c r="U21" s="558"/>
      <c r="V21" s="558"/>
      <c r="W21" s="558">
        <v>462.7</v>
      </c>
      <c r="X21" s="559">
        <v>7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</row>
    <row r="22" spans="1:54" ht="30" customHeight="1" thickBot="1">
      <c r="A22" s="63"/>
      <c r="B22" s="71"/>
      <c r="C22" s="99"/>
      <c r="D22" s="106"/>
      <c r="E22" s="107"/>
      <c r="F22" s="108"/>
      <c r="G22" s="109"/>
      <c r="H22" s="106"/>
      <c r="I22" s="372"/>
      <c r="J22" s="373"/>
      <c r="K22" s="573"/>
      <c r="L22" s="106"/>
      <c r="M22" s="106"/>
      <c r="N22" s="107"/>
      <c r="O22" s="578"/>
      <c r="P22" s="579"/>
      <c r="Q22" s="99"/>
      <c r="R22" s="107"/>
      <c r="S22" s="467"/>
      <c r="T22" s="44"/>
      <c r="U22" s="611"/>
      <c r="V22" s="612"/>
      <c r="W22" s="612"/>
      <c r="X22" s="613"/>
    </row>
    <row r="23" spans="1:54" s="302" customFormat="1" ht="30" customHeight="1" thickBot="1">
      <c r="A23" s="249" t="s">
        <v>59</v>
      </c>
      <c r="B23" s="793">
        <f>SUM(B5:B21)</f>
        <v>81</v>
      </c>
      <c r="C23" s="250">
        <f>SUM(C5:C21)</f>
        <v>54.7</v>
      </c>
      <c r="D23" s="250">
        <f>SUM(C23/B23)*100</f>
        <v>67.530864197530875</v>
      </c>
      <c r="E23" s="251">
        <f>SUM(C23/U23)*100</f>
        <v>133.09002433090023</v>
      </c>
      <c r="F23" s="793">
        <f>SUM(F5:F21)</f>
        <v>3133</v>
      </c>
      <c r="G23" s="250">
        <f>SUM(G5:G21)</f>
        <v>3046.6999999999994</v>
      </c>
      <c r="H23" s="250">
        <f>SUM(G23/F23)*100</f>
        <v>97.245451643791867</v>
      </c>
      <c r="I23" s="251">
        <f>SUM(G23/V23)*100</f>
        <v>107.60401214946667</v>
      </c>
      <c r="J23" s="794">
        <f>SUM(J5:J21)</f>
        <v>101584</v>
      </c>
      <c r="K23" s="834">
        <f>SUM(K5:K21)</f>
        <v>105137.7</v>
      </c>
      <c r="L23" s="250">
        <f>SUM(K23/J23)*100</f>
        <v>103.49828713183177</v>
      </c>
      <c r="M23" s="252">
        <f>SUM(K23/S23)*1000</f>
        <v>8836.5859808371151</v>
      </c>
      <c r="N23" s="251">
        <f>SUM(K23/W23)*100</f>
        <v>115.37023198548897</v>
      </c>
      <c r="O23" s="793">
        <f>SUM(O5:O21)</f>
        <v>606</v>
      </c>
      <c r="P23" s="834">
        <f>SUM(P5:P21)</f>
        <v>619.5</v>
      </c>
      <c r="Q23" s="253">
        <f>P23/O23*100</f>
        <v>102.22772277227723</v>
      </c>
      <c r="R23" s="251">
        <f>P23/X23*100</f>
        <v>93.636638452237008</v>
      </c>
      <c r="S23" s="464">
        <f>SUM(S5:S22)</f>
        <v>11898</v>
      </c>
      <c r="T23" s="254" t="s">
        <v>59</v>
      </c>
      <c r="U23" s="729">
        <f>SUM(U5:U21)</f>
        <v>41.1</v>
      </c>
      <c r="V23" s="729">
        <f>SUM(V5:V21)</f>
        <v>2831.4</v>
      </c>
      <c r="W23" s="729">
        <f>SUM(W5:W21)</f>
        <v>91130.7</v>
      </c>
      <c r="X23" s="729">
        <f>SUM(X5:X21)</f>
        <v>661.59999999999991</v>
      </c>
    </row>
    <row r="24" spans="1:54" ht="17.25">
      <c r="A24" s="46"/>
      <c r="B24" s="316"/>
      <c r="C24" s="317"/>
      <c r="D24" s="318"/>
      <c r="E24" s="318"/>
      <c r="F24" s="319"/>
      <c r="G24" s="320"/>
      <c r="H24" s="318"/>
      <c r="I24" s="318"/>
      <c r="J24" s="318"/>
      <c r="K24" s="477"/>
      <c r="L24" s="531"/>
      <c r="M24" s="9"/>
      <c r="N24" s="9"/>
      <c r="O24" s="16"/>
      <c r="P24" s="480"/>
      <c r="Q24" s="349"/>
      <c r="R24" s="9"/>
      <c r="S24" s="1"/>
      <c r="T24" s="10"/>
      <c r="U24" s="1"/>
      <c r="V24" s="1"/>
      <c r="W24" s="315"/>
      <c r="X24" s="314"/>
      <c r="Y24" s="1"/>
    </row>
    <row r="25" spans="1:54" ht="21" customHeight="1">
      <c r="A25" s="1"/>
      <c r="B25" s="321"/>
      <c r="C25" s="321"/>
      <c r="D25" s="321"/>
      <c r="E25" s="321"/>
      <c r="F25" s="321"/>
      <c r="G25" s="321"/>
      <c r="H25" s="321"/>
      <c r="I25" s="321"/>
      <c r="J25" s="321"/>
      <c r="K25" s="216"/>
      <c r="L25" s="349"/>
      <c r="M25" s="1"/>
      <c r="N25" s="1"/>
      <c r="O25" s="1"/>
      <c r="P25" s="216"/>
      <c r="Q25" s="349"/>
      <c r="R25" s="1"/>
      <c r="S25" s="1"/>
      <c r="T25" s="1"/>
      <c r="U25" s="1"/>
      <c r="V25" s="1"/>
      <c r="W25" s="1"/>
      <c r="X25" s="216"/>
      <c r="Y25" s="1"/>
    </row>
    <row r="26" spans="1:54" ht="21" customHeight="1">
      <c r="A26" s="15"/>
      <c r="B26" s="17"/>
      <c r="C26" s="18"/>
      <c r="D26" s="18"/>
      <c r="E26" s="18"/>
      <c r="F26" s="17"/>
      <c r="G26" s="18"/>
      <c r="H26" s="18"/>
      <c r="I26" s="18"/>
      <c r="J26" s="17"/>
      <c r="K26" s="478"/>
      <c r="L26" s="18"/>
      <c r="M26" s="19"/>
      <c r="N26" s="18"/>
      <c r="O26" s="17"/>
      <c r="P26" s="481"/>
      <c r="Q26" s="20"/>
      <c r="R26" s="18"/>
      <c r="S26" s="14"/>
      <c r="T26" s="21"/>
      <c r="U26" s="22"/>
      <c r="V26" s="23"/>
      <c r="W26" s="24"/>
      <c r="X26" s="14"/>
      <c r="Y26" s="1"/>
    </row>
    <row r="27" spans="1:54" ht="16.5">
      <c r="B27" s="25"/>
      <c r="C27" s="25"/>
      <c r="D27" s="7"/>
      <c r="E27" s="22"/>
      <c r="F27" s="7"/>
      <c r="G27" s="7"/>
      <c r="H27" s="26"/>
      <c r="I27" s="27"/>
      <c r="J27" s="28"/>
      <c r="K27" s="479"/>
      <c r="L27" s="27"/>
      <c r="M27" s="30"/>
      <c r="N27" s="7"/>
      <c r="O27" s="1"/>
      <c r="R27" s="1"/>
    </row>
    <row r="28" spans="1:54" ht="20.25">
      <c r="A28" s="1" t="s">
        <v>60</v>
      </c>
      <c r="B28" s="1"/>
      <c r="C28" s="1"/>
      <c r="D28" s="1"/>
      <c r="E28" s="1"/>
      <c r="F28" s="1"/>
      <c r="G28" s="1"/>
      <c r="H28" s="9"/>
      <c r="I28" s="1"/>
      <c r="J28" s="1"/>
      <c r="K28" s="216"/>
      <c r="L28" s="1"/>
      <c r="M28" s="1"/>
      <c r="N28" s="1"/>
      <c r="O28" s="1"/>
      <c r="R28" s="1"/>
    </row>
    <row r="29" spans="1:54">
      <c r="H29" s="9"/>
      <c r="R29" s="1"/>
    </row>
  </sheetData>
  <mergeCells count="25">
    <mergeCell ref="A1:R1"/>
    <mergeCell ref="Q3:Q4"/>
    <mergeCell ref="J3:J4"/>
    <mergeCell ref="K3:K4"/>
    <mergeCell ref="L3:L4"/>
    <mergeCell ref="F2:I2"/>
    <mergeCell ref="F3:F4"/>
    <mergeCell ref="G3:G4"/>
    <mergeCell ref="P3:P4"/>
    <mergeCell ref="M3:M4"/>
    <mergeCell ref="A2:A4"/>
    <mergeCell ref="E3:E4"/>
    <mergeCell ref="I3:I4"/>
    <mergeCell ref="N3:N4"/>
    <mergeCell ref="R3:R4"/>
    <mergeCell ref="U2:X2"/>
    <mergeCell ref="C3:C4"/>
    <mergeCell ref="D3:D4"/>
    <mergeCell ref="B2:E2"/>
    <mergeCell ref="J2:N2"/>
    <mergeCell ref="B3:B4"/>
    <mergeCell ref="H3:H4"/>
    <mergeCell ref="O2:R2"/>
    <mergeCell ref="O3:O4"/>
    <mergeCell ref="S2:S4"/>
  </mergeCells>
  <phoneticPr fontId="24" type="noConversion"/>
  <pageMargins left="0.19685039370078741" right="0" top="0" bottom="0" header="0" footer="0"/>
  <pageSetup paperSize="9" scale="75" orientation="landscape" horizontalDpi="120" verticalDpi="14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1:AR31"/>
  <sheetViews>
    <sheetView zoomScale="70" zoomScaleNormal="70" workbookViewId="0">
      <pane xSplit="1" ySplit="4" topLeftCell="N5" activePane="bottomRight" state="frozen"/>
      <selection pane="topRight" activeCell="B1" sqref="B1"/>
      <selection pane="bottomLeft" activeCell="A5" sqref="A5"/>
      <selection pane="bottomRight" activeCell="L26" sqref="L26"/>
    </sheetView>
  </sheetViews>
  <sheetFormatPr defaultRowHeight="15"/>
  <cols>
    <col min="1" max="1" width="14.109375" customWidth="1"/>
    <col min="2" max="6" width="8.6640625" customWidth="1"/>
    <col min="7" max="7" width="8.21875" customWidth="1"/>
    <col min="8" max="8" width="7.5546875" customWidth="1"/>
    <col min="9" max="9" width="8" customWidth="1"/>
    <col min="10" max="10" width="8.6640625" customWidth="1"/>
    <col min="11" max="11" width="10.77734375" customWidth="1"/>
    <col min="12" max="14" width="8.6640625" customWidth="1"/>
    <col min="15" max="15" width="7.33203125" customWidth="1"/>
    <col min="16" max="16" width="8" customWidth="1"/>
    <col min="17" max="17" width="8.6640625" customWidth="1"/>
    <col min="18" max="18" width="7.44140625" customWidth="1"/>
    <col min="19" max="19" width="6.33203125" customWidth="1"/>
    <col min="20" max="20" width="5.77734375" customWidth="1"/>
    <col min="21" max="21" width="8" customWidth="1"/>
    <col min="22" max="22" width="9.21875" customWidth="1"/>
    <col min="23" max="23" width="6.44140625" customWidth="1"/>
    <col min="26" max="26" width="7.109375" customWidth="1"/>
    <col min="27" max="27" width="7.44140625" customWidth="1"/>
    <col min="30" max="30" width="9.21875" bestFit="1" customWidth="1"/>
    <col min="31" max="31" width="9.109375" bestFit="1" customWidth="1"/>
    <col min="35" max="36" width="10.109375" bestFit="1" customWidth="1"/>
    <col min="39" max="39" width="9.6640625" bestFit="1" customWidth="1"/>
  </cols>
  <sheetData>
    <row r="1" spans="1:44" ht="31.9" customHeight="1" thickBot="1">
      <c r="A1" s="879" t="s">
        <v>414</v>
      </c>
      <c r="B1" s="879"/>
      <c r="C1" s="879"/>
      <c r="D1" s="879"/>
      <c r="E1" s="879"/>
      <c r="F1" s="879"/>
      <c r="G1" s="879"/>
      <c r="H1" s="879"/>
      <c r="I1" s="879"/>
      <c r="J1" s="879"/>
      <c r="K1" s="879"/>
      <c r="L1" s="879"/>
      <c r="M1" s="879"/>
      <c r="N1" s="879"/>
      <c r="O1" s="879"/>
      <c r="P1" s="879"/>
      <c r="Q1" s="879"/>
      <c r="R1" s="879"/>
      <c r="T1" s="904">
        <v>2017</v>
      </c>
      <c r="U1" s="904"/>
      <c r="V1" s="904"/>
      <c r="W1" s="904"/>
      <c r="X1" s="904" t="s">
        <v>363</v>
      </c>
      <c r="Y1" s="904"/>
      <c r="Z1" s="904"/>
      <c r="AA1" s="904"/>
      <c r="AB1" s="904"/>
    </row>
    <row r="2" spans="1:44" ht="22.9" customHeight="1" thickBot="1">
      <c r="A2" s="897" t="s">
        <v>139</v>
      </c>
      <c r="B2" s="870" t="s">
        <v>174</v>
      </c>
      <c r="C2" s="871"/>
      <c r="D2" s="871"/>
      <c r="E2" s="872"/>
      <c r="F2" s="870" t="s">
        <v>175</v>
      </c>
      <c r="G2" s="871"/>
      <c r="H2" s="871"/>
      <c r="I2" s="872"/>
      <c r="J2" s="870" t="s">
        <v>151</v>
      </c>
      <c r="K2" s="871"/>
      <c r="L2" s="871"/>
      <c r="M2" s="871"/>
      <c r="N2" s="872"/>
      <c r="O2" s="870" t="s">
        <v>148</v>
      </c>
      <c r="P2" s="871"/>
      <c r="Q2" s="871"/>
      <c r="R2" s="872"/>
      <c r="S2" s="876" t="s">
        <v>386</v>
      </c>
      <c r="T2" s="909" t="s">
        <v>415</v>
      </c>
      <c r="U2" s="910"/>
      <c r="V2" s="910"/>
      <c r="W2" s="911"/>
      <c r="X2" s="905" t="s">
        <v>125</v>
      </c>
      <c r="Y2" s="886"/>
      <c r="Z2" s="886"/>
      <c r="AA2" s="906"/>
      <c r="AB2" s="885" t="s">
        <v>126</v>
      </c>
      <c r="AC2" s="886"/>
      <c r="AD2" s="886"/>
      <c r="AE2" s="906"/>
      <c r="AF2" s="885" t="s">
        <v>49</v>
      </c>
      <c r="AG2" s="886"/>
      <c r="AH2" s="886"/>
      <c r="AI2" s="886"/>
      <c r="AJ2" s="887"/>
      <c r="AK2" s="888" t="s">
        <v>70</v>
      </c>
      <c r="AL2" s="889"/>
      <c r="AM2" s="889"/>
      <c r="AN2" s="890"/>
    </row>
    <row r="3" spans="1:44" ht="30.95" customHeight="1">
      <c r="A3" s="898"/>
      <c r="B3" s="900" t="s">
        <v>170</v>
      </c>
      <c r="C3" s="900" t="s">
        <v>169</v>
      </c>
      <c r="D3" s="900" t="s">
        <v>150</v>
      </c>
      <c r="E3" s="900" t="s">
        <v>346</v>
      </c>
      <c r="F3" s="900" t="s">
        <v>170</v>
      </c>
      <c r="G3" s="900" t="s">
        <v>169</v>
      </c>
      <c r="H3" s="900" t="s">
        <v>150</v>
      </c>
      <c r="I3" s="900" t="s">
        <v>346</v>
      </c>
      <c r="J3" s="902" t="s">
        <v>170</v>
      </c>
      <c r="K3" s="902" t="s">
        <v>169</v>
      </c>
      <c r="L3" s="902" t="s">
        <v>150</v>
      </c>
      <c r="M3" s="907" t="s">
        <v>149</v>
      </c>
      <c r="N3" s="902" t="s">
        <v>346</v>
      </c>
      <c r="O3" s="902" t="s">
        <v>170</v>
      </c>
      <c r="P3" s="902" t="s">
        <v>169</v>
      </c>
      <c r="Q3" s="902" t="s">
        <v>150</v>
      </c>
      <c r="R3" s="900" t="s">
        <v>346</v>
      </c>
      <c r="S3" s="877"/>
      <c r="T3" s="891" t="s">
        <v>84</v>
      </c>
      <c r="U3" s="893" t="s">
        <v>83</v>
      </c>
      <c r="V3" s="516" t="s">
        <v>52</v>
      </c>
      <c r="W3" s="895" t="s">
        <v>364</v>
      </c>
      <c r="X3" s="507" t="s">
        <v>0</v>
      </c>
      <c r="Y3" s="508" t="s">
        <v>3</v>
      </c>
      <c r="Z3" s="508" t="s">
        <v>50</v>
      </c>
      <c r="AA3" s="508" t="s">
        <v>374</v>
      </c>
      <c r="AB3" s="508" t="s">
        <v>0</v>
      </c>
      <c r="AC3" s="508" t="s">
        <v>3</v>
      </c>
      <c r="AD3" s="508" t="s">
        <v>50</v>
      </c>
      <c r="AE3" s="508" t="s">
        <v>374</v>
      </c>
      <c r="AF3" s="508" t="s">
        <v>0</v>
      </c>
      <c r="AG3" s="508" t="s">
        <v>3</v>
      </c>
      <c r="AH3" s="508" t="s">
        <v>50</v>
      </c>
      <c r="AI3" s="508" t="s">
        <v>51</v>
      </c>
      <c r="AJ3" s="508" t="s">
        <v>374</v>
      </c>
      <c r="AK3" s="509" t="s">
        <v>0</v>
      </c>
      <c r="AL3" s="506" t="s">
        <v>3</v>
      </c>
      <c r="AM3" s="506" t="s">
        <v>50</v>
      </c>
      <c r="AN3" s="508" t="s">
        <v>374</v>
      </c>
    </row>
    <row r="4" spans="1:44" ht="30.95" customHeight="1" thickBot="1">
      <c r="A4" s="899"/>
      <c r="B4" s="901"/>
      <c r="C4" s="901"/>
      <c r="D4" s="901"/>
      <c r="E4" s="901"/>
      <c r="F4" s="901"/>
      <c r="G4" s="901"/>
      <c r="H4" s="901"/>
      <c r="I4" s="901"/>
      <c r="J4" s="903"/>
      <c r="K4" s="903"/>
      <c r="L4" s="903"/>
      <c r="M4" s="908"/>
      <c r="N4" s="903"/>
      <c r="O4" s="903"/>
      <c r="P4" s="903"/>
      <c r="Q4" s="903"/>
      <c r="R4" s="901"/>
      <c r="S4" s="877"/>
      <c r="T4" s="892"/>
      <c r="U4" s="894"/>
      <c r="V4" s="517"/>
      <c r="W4" s="896"/>
      <c r="X4" s="510" t="s">
        <v>171</v>
      </c>
      <c r="Y4" s="511" t="s">
        <v>171</v>
      </c>
      <c r="Z4" s="512"/>
      <c r="AA4" s="512" t="s">
        <v>375</v>
      </c>
      <c r="AB4" s="511" t="s">
        <v>171</v>
      </c>
      <c r="AC4" s="511" t="s">
        <v>171</v>
      </c>
      <c r="AD4" s="512"/>
      <c r="AE4" s="512" t="s">
        <v>375</v>
      </c>
      <c r="AF4" s="511" t="s">
        <v>171</v>
      </c>
      <c r="AG4" s="511" t="s">
        <v>171</v>
      </c>
      <c r="AH4" s="512"/>
      <c r="AI4" s="512" t="s">
        <v>54</v>
      </c>
      <c r="AJ4" s="512" t="s">
        <v>375</v>
      </c>
      <c r="AK4" s="513" t="s">
        <v>4</v>
      </c>
      <c r="AL4" s="512" t="s">
        <v>4</v>
      </c>
      <c r="AM4" s="512"/>
      <c r="AN4" s="512" t="s">
        <v>375</v>
      </c>
    </row>
    <row r="5" spans="1:44" ht="30.95" customHeight="1" thickBot="1">
      <c r="A5" s="76" t="s">
        <v>86</v>
      </c>
      <c r="B5" s="373">
        <f>X5+Месяц!B5</f>
        <v>5</v>
      </c>
      <c r="C5" s="50">
        <f>Y5+Месяц!C5</f>
        <v>2.2000000000000002</v>
      </c>
      <c r="D5" s="61">
        <f>SUM(C5/B5)*100</f>
        <v>44.000000000000007</v>
      </c>
      <c r="E5" s="61"/>
      <c r="F5" s="465">
        <f>AB5+Месяц!F5</f>
        <v>2139</v>
      </c>
      <c r="G5" s="50">
        <f>AC5+Месяц!G5</f>
        <v>2307.1759999999999</v>
      </c>
      <c r="H5" s="91">
        <f>SUM(G5/F5)*100</f>
        <v>107.86236559139783</v>
      </c>
      <c r="I5" s="61">
        <f t="shared" ref="I5:I20" si="0">SUM(G5/U5)*100</f>
        <v>115.93849246231156</v>
      </c>
      <c r="J5" s="373">
        <f>AF5+Месяц!J5</f>
        <v>19360</v>
      </c>
      <c r="K5" s="50">
        <f>AG5+Месяц!K5</f>
        <v>16384.199999999997</v>
      </c>
      <c r="L5" s="61">
        <f>SUM(K5/J5)*100</f>
        <v>84.629132231404952</v>
      </c>
      <c r="M5" s="466">
        <f t="shared" ref="M5:M21" si="1">SUM(K5/S5)*1000</f>
        <v>23574.388489208632</v>
      </c>
      <c r="N5" s="91">
        <f t="shared" ref="N5:N21" si="2">SUM(K5/V5)*100</f>
        <v>101.66986242716456</v>
      </c>
      <c r="O5" s="465">
        <f>AK5+Месяц!O5</f>
        <v>200</v>
      </c>
      <c r="P5" s="465">
        <f>AL5+Месяц!P5</f>
        <v>302</v>
      </c>
      <c r="Q5" s="91">
        <f>SUM(P5/O5)*100</f>
        <v>151</v>
      </c>
      <c r="R5" s="61">
        <f>P5/W5*100</f>
        <v>111.43911439114392</v>
      </c>
      <c r="S5" s="467">
        <v>695</v>
      </c>
      <c r="T5" s="614">
        <v>0.9</v>
      </c>
      <c r="U5" s="617">
        <v>1990</v>
      </c>
      <c r="V5" s="614">
        <v>16115.1</v>
      </c>
      <c r="W5" s="617">
        <v>271</v>
      </c>
      <c r="X5" s="621">
        <v>4</v>
      </c>
      <c r="Y5" s="622">
        <v>2.2000000000000002</v>
      </c>
      <c r="Z5" s="441">
        <v>55.000000000000007</v>
      </c>
      <c r="AA5" s="441"/>
      <c r="AB5" s="647">
        <v>1789</v>
      </c>
      <c r="AC5" s="441">
        <v>1911.4760000000001</v>
      </c>
      <c r="AD5" s="441">
        <v>106.84605925097821</v>
      </c>
      <c r="AE5" s="441">
        <v>114.50763793206735</v>
      </c>
      <c r="AF5" s="563">
        <v>16360</v>
      </c>
      <c r="AG5" s="529">
        <v>13561.199999999999</v>
      </c>
      <c r="AH5" s="515">
        <v>82.892420537897308</v>
      </c>
      <c r="AI5" s="536">
        <v>19512.51798561151</v>
      </c>
      <c r="AJ5" s="534">
        <v>100.56730961756656</v>
      </c>
      <c r="AK5" s="560">
        <v>164</v>
      </c>
      <c r="AL5" s="538">
        <v>246</v>
      </c>
      <c r="AM5" s="183">
        <v>150</v>
      </c>
      <c r="AN5" s="539">
        <v>109.82142857142858</v>
      </c>
      <c r="AO5" s="13"/>
      <c r="AP5" s="13"/>
      <c r="AQ5" s="13"/>
      <c r="AR5" s="13"/>
    </row>
    <row r="6" spans="1:44" ht="24.6" customHeight="1" thickBot="1">
      <c r="A6" s="55" t="s">
        <v>87</v>
      </c>
      <c r="B6" s="373"/>
      <c r="C6" s="50"/>
      <c r="D6" s="61"/>
      <c r="E6" s="61"/>
      <c r="F6" s="465">
        <f>AB6+Месяц!F6</f>
        <v>0</v>
      </c>
      <c r="G6" s="50">
        <f>AC6+Месяц!G6</f>
        <v>0</v>
      </c>
      <c r="H6" s="91"/>
      <c r="I6" s="61"/>
      <c r="J6" s="373">
        <f>AF6+Месяц!J6</f>
        <v>2370</v>
      </c>
      <c r="K6" s="50">
        <f>AG6+Месяц!K6</f>
        <v>2305.6999999999998</v>
      </c>
      <c r="L6" s="61">
        <f t="shared" ref="L6:L21" si="3">SUM(K6/J6)*100</f>
        <v>97.286919831223614</v>
      </c>
      <c r="M6" s="466">
        <f t="shared" si="1"/>
        <v>9981.3852813852809</v>
      </c>
      <c r="N6" s="91">
        <f t="shared" si="2"/>
        <v>104.31143684401012</v>
      </c>
      <c r="O6" s="465">
        <f>AK6+Месяц!O6</f>
        <v>53</v>
      </c>
      <c r="P6" s="465">
        <f>AL6+Месяц!P6</f>
        <v>0</v>
      </c>
      <c r="Q6" s="91">
        <f>SUM(P6/O6)*100</f>
        <v>0</v>
      </c>
      <c r="R6" s="61"/>
      <c r="S6" s="467">
        <v>231</v>
      </c>
      <c r="T6" s="615">
        <v>19</v>
      </c>
      <c r="U6" s="618"/>
      <c r="V6" s="614">
        <v>2210.4</v>
      </c>
      <c r="W6" s="617">
        <v>0</v>
      </c>
      <c r="X6" s="621"/>
      <c r="Y6" s="623"/>
      <c r="Z6" s="441"/>
      <c r="AA6" s="539"/>
      <c r="AB6" s="647">
        <v>0</v>
      </c>
      <c r="AC6" s="539">
        <v>0</v>
      </c>
      <c r="AD6" s="534"/>
      <c r="AE6" s="534"/>
      <c r="AF6" s="564">
        <v>1935</v>
      </c>
      <c r="AG6" s="476">
        <v>1858.7999999999997</v>
      </c>
      <c r="AH6" s="515">
        <v>96.062015503875955</v>
      </c>
      <c r="AI6" s="537">
        <v>8046.7532467532465</v>
      </c>
      <c r="AJ6" s="535">
        <v>102.79267820604984</v>
      </c>
      <c r="AK6" s="561">
        <v>43</v>
      </c>
      <c r="AL6" s="538">
        <v>0</v>
      </c>
      <c r="AM6" s="102">
        <v>0</v>
      </c>
      <c r="AN6" s="540"/>
      <c r="AO6" s="13"/>
      <c r="AP6" s="13"/>
      <c r="AQ6" s="13"/>
      <c r="AR6" s="13"/>
    </row>
    <row r="7" spans="1:44" ht="21" customHeight="1" thickBot="1">
      <c r="A7" s="55" t="s">
        <v>88</v>
      </c>
      <c r="B7" s="373"/>
      <c r="C7" s="50"/>
      <c r="D7" s="61"/>
      <c r="E7" s="61"/>
      <c r="F7" s="465">
        <f>AB7+Месяц!F7</f>
        <v>0</v>
      </c>
      <c r="G7" s="50">
        <f>AC7+Месяц!G7</f>
        <v>0</v>
      </c>
      <c r="H7" s="91"/>
      <c r="I7" s="61"/>
      <c r="J7" s="373">
        <f>AF7+Месяц!J7</f>
        <v>2163</v>
      </c>
      <c r="K7" s="50">
        <f>AG7+Месяц!K7</f>
        <v>2068.8000000000002</v>
      </c>
      <c r="L7" s="61">
        <f t="shared" si="3"/>
        <v>95.64493758668516</v>
      </c>
      <c r="M7" s="466">
        <f t="shared" si="1"/>
        <v>9946.1538461538457</v>
      </c>
      <c r="N7" s="91">
        <f t="shared" si="2"/>
        <v>102.59869073596508</v>
      </c>
      <c r="O7" s="465">
        <f>AK7+Месяц!O7</f>
        <v>53</v>
      </c>
      <c r="P7" s="465">
        <f>AL7+Месяц!P7</f>
        <v>56</v>
      </c>
      <c r="Q7" s="91">
        <f t="shared" ref="Q7:Q21" si="4">SUM(P7/O7)*100</f>
        <v>105.66037735849056</v>
      </c>
      <c r="R7" s="61">
        <f t="shared" ref="R7:R23" si="5">P7/W7*100</f>
        <v>96.551724137931032</v>
      </c>
      <c r="S7" s="467">
        <v>208</v>
      </c>
      <c r="T7" s="616"/>
      <c r="U7" s="619"/>
      <c r="V7" s="614">
        <v>2016.4</v>
      </c>
      <c r="W7" s="617">
        <v>58</v>
      </c>
      <c r="X7" s="624"/>
      <c r="Y7" s="625"/>
      <c r="Z7" s="441"/>
      <c r="AA7" s="540"/>
      <c r="AB7" s="648">
        <v>0</v>
      </c>
      <c r="AC7" s="540">
        <v>0</v>
      </c>
      <c r="AD7" s="540"/>
      <c r="AE7" s="540"/>
      <c r="AF7" s="564">
        <v>1618</v>
      </c>
      <c r="AG7" s="476">
        <v>1697.2000000000003</v>
      </c>
      <c r="AH7" s="515">
        <v>104.89493201483316</v>
      </c>
      <c r="AI7" s="537">
        <v>8159.6153846153857</v>
      </c>
      <c r="AJ7" s="535">
        <v>112.15225004956058</v>
      </c>
      <c r="AK7" s="561">
        <v>43</v>
      </c>
      <c r="AL7" s="538">
        <v>44</v>
      </c>
      <c r="AM7" s="102">
        <v>102.32558139534885</v>
      </c>
      <c r="AN7" s="540">
        <v>102.32558139534885</v>
      </c>
      <c r="AO7" s="13"/>
      <c r="AP7" s="13"/>
      <c r="AQ7" s="13"/>
      <c r="AR7" s="13"/>
    </row>
    <row r="8" spans="1:44" ht="27.6" customHeight="1" thickBot="1">
      <c r="A8" s="55" t="s">
        <v>89</v>
      </c>
      <c r="B8" s="373">
        <f>X8+Месяц!B8</f>
        <v>25</v>
      </c>
      <c r="C8" s="50">
        <f>Y8+Месяц!C8</f>
        <v>24.4</v>
      </c>
      <c r="D8" s="61">
        <f t="shared" ref="D8:D20" si="6">SUM(C8/B8)*100</f>
        <v>97.6</v>
      </c>
      <c r="E8" s="61">
        <f t="shared" ref="E8:E17" si="7">SUM(C8/T8)*100</f>
        <v>183.45864661654136</v>
      </c>
      <c r="F8" s="465">
        <f>AB8+Месяц!F8</f>
        <v>1823</v>
      </c>
      <c r="G8" s="50">
        <f>AC8+Месяц!G8</f>
        <v>1869.5160000000001</v>
      </c>
      <c r="H8" s="91">
        <f t="shared" ref="H8:H20" si="8">SUM(G8/F8)*100</f>
        <v>102.5516182117389</v>
      </c>
      <c r="I8" s="61">
        <f t="shared" si="0"/>
        <v>112.24279538904899</v>
      </c>
      <c r="J8" s="373">
        <f>AF8+Месяц!J8</f>
        <v>7330</v>
      </c>
      <c r="K8" s="50">
        <f>AG8+Месяц!K8</f>
        <v>5896</v>
      </c>
      <c r="L8" s="61">
        <f t="shared" si="3"/>
        <v>80.436562073669847</v>
      </c>
      <c r="M8" s="466">
        <f t="shared" si="1"/>
        <v>21918.215613382898</v>
      </c>
      <c r="N8" s="91">
        <f t="shared" si="2"/>
        <v>96.355613662363126</v>
      </c>
      <c r="O8" s="465">
        <f>AK8+Месяц!O8</f>
        <v>57</v>
      </c>
      <c r="P8" s="465">
        <f>AL8+Месяц!P8</f>
        <v>14</v>
      </c>
      <c r="Q8" s="61">
        <f t="shared" si="4"/>
        <v>24.561403508771928</v>
      </c>
      <c r="R8" s="61">
        <f t="shared" si="5"/>
        <v>41.17647058823529</v>
      </c>
      <c r="S8" s="467">
        <v>269</v>
      </c>
      <c r="T8" s="616">
        <v>13.299999999999999</v>
      </c>
      <c r="U8" s="619">
        <v>1665.6</v>
      </c>
      <c r="V8" s="614">
        <v>6119</v>
      </c>
      <c r="W8" s="617">
        <v>34</v>
      </c>
      <c r="X8" s="626">
        <v>19</v>
      </c>
      <c r="Y8" s="627">
        <v>19.899999999999999</v>
      </c>
      <c r="Z8" s="441">
        <v>104.73684210526315</v>
      </c>
      <c r="AA8" s="535">
        <v>149.62406015037595</v>
      </c>
      <c r="AB8" s="649">
        <v>1478</v>
      </c>
      <c r="AC8" s="540">
        <v>1566.116</v>
      </c>
      <c r="AD8" s="441">
        <v>105.96184032476319</v>
      </c>
      <c r="AE8" s="535">
        <v>115.41016949152542</v>
      </c>
      <c r="AF8" s="564">
        <v>5650</v>
      </c>
      <c r="AG8" s="476">
        <v>4871</v>
      </c>
      <c r="AH8" s="515">
        <v>86.212389380530979</v>
      </c>
      <c r="AI8" s="537">
        <v>18107.806691449812</v>
      </c>
      <c r="AJ8" s="535">
        <v>104.79776247848538</v>
      </c>
      <c r="AK8" s="561">
        <v>48</v>
      </c>
      <c r="AL8" s="538">
        <v>14</v>
      </c>
      <c r="AM8" s="102">
        <v>29.166666666666668</v>
      </c>
      <c r="AN8" s="540">
        <v>60.869565217391312</v>
      </c>
      <c r="AO8" s="13"/>
      <c r="AP8" s="13"/>
      <c r="AQ8" s="13"/>
      <c r="AR8" s="13"/>
    </row>
    <row r="9" spans="1:44" ht="25.15" customHeight="1" thickBot="1">
      <c r="A9" s="55" t="s">
        <v>90</v>
      </c>
      <c r="B9" s="373">
        <f>X9+Месяц!B9</f>
        <v>37</v>
      </c>
      <c r="C9" s="50">
        <f>Y9+Месяц!C9</f>
        <v>25.5</v>
      </c>
      <c r="D9" s="61">
        <f t="shared" si="6"/>
        <v>68.918918918918919</v>
      </c>
      <c r="E9" s="61">
        <f t="shared" si="7"/>
        <v>55.921052631578952</v>
      </c>
      <c r="F9" s="465">
        <f>AB9+Месяц!F9</f>
        <v>0</v>
      </c>
      <c r="G9" s="50">
        <f>AC9+Месяц!G9</f>
        <v>0</v>
      </c>
      <c r="H9" s="91"/>
      <c r="I9" s="61"/>
      <c r="J9" s="373">
        <f>AF9+Месяц!J9</f>
        <v>4205</v>
      </c>
      <c r="K9" s="50">
        <f>AG9+Месяц!K9</f>
        <v>3345.2</v>
      </c>
      <c r="L9" s="61">
        <f t="shared" si="3"/>
        <v>79.552913198573123</v>
      </c>
      <c r="M9" s="466">
        <f t="shared" si="1"/>
        <v>6093.2604735883415</v>
      </c>
      <c r="N9" s="91">
        <f t="shared" si="2"/>
        <v>89.226747752793983</v>
      </c>
      <c r="O9" s="465">
        <f>AK9+Месяц!O9</f>
        <v>69</v>
      </c>
      <c r="P9" s="465">
        <f>AL9+Месяц!P9</f>
        <v>61</v>
      </c>
      <c r="Q9" s="61">
        <f t="shared" si="4"/>
        <v>88.405797101449281</v>
      </c>
      <c r="R9" s="61">
        <f t="shared" si="5"/>
        <v>93.84615384615384</v>
      </c>
      <c r="S9" s="467">
        <v>549</v>
      </c>
      <c r="T9" s="616">
        <v>45.6</v>
      </c>
      <c r="U9" s="619"/>
      <c r="V9" s="614">
        <v>3749.1000000000004</v>
      </c>
      <c r="W9" s="617">
        <v>65</v>
      </c>
      <c r="X9" s="621">
        <v>32</v>
      </c>
      <c r="Y9" s="627">
        <v>20.3</v>
      </c>
      <c r="Z9" s="441">
        <v>63.4375</v>
      </c>
      <c r="AA9" s="540">
        <v>53.846153846153847</v>
      </c>
      <c r="AB9" s="648">
        <v>0</v>
      </c>
      <c r="AC9" s="540">
        <v>0</v>
      </c>
      <c r="AD9" s="540"/>
      <c r="AE9" s="535"/>
      <c r="AF9" s="564">
        <v>3255</v>
      </c>
      <c r="AG9" s="476">
        <v>2543.6</v>
      </c>
      <c r="AH9" s="515">
        <v>78.144393241167435</v>
      </c>
      <c r="AI9" s="537">
        <v>4633.1511839708564</v>
      </c>
      <c r="AJ9" s="535">
        <v>88.080892028533825</v>
      </c>
      <c r="AK9" s="561">
        <v>57</v>
      </c>
      <c r="AL9" s="538">
        <v>44</v>
      </c>
      <c r="AM9" s="102">
        <v>77.192982456140342</v>
      </c>
      <c r="AN9" s="540">
        <v>86.274509803921575</v>
      </c>
      <c r="AO9" s="13"/>
      <c r="AP9" s="13"/>
      <c r="AQ9" s="13"/>
      <c r="AR9" s="13"/>
    </row>
    <row r="10" spans="1:44" ht="30.95" customHeight="1" thickBot="1">
      <c r="A10" s="55" t="s">
        <v>91</v>
      </c>
      <c r="B10" s="373">
        <f>X10+Месяц!B10</f>
        <v>0</v>
      </c>
      <c r="C10" s="50">
        <f>Y10+Месяц!C10</f>
        <v>0</v>
      </c>
      <c r="D10" s="61"/>
      <c r="E10" s="61"/>
      <c r="F10" s="465">
        <f>AB10+Месяц!F10</f>
        <v>0</v>
      </c>
      <c r="G10" s="50">
        <f>AC10+Месяц!G10</f>
        <v>0</v>
      </c>
      <c r="H10" s="91"/>
      <c r="I10" s="61"/>
      <c r="J10" s="373">
        <f>AF10+Месяц!J10</f>
        <v>5732</v>
      </c>
      <c r="K10" s="50">
        <f>AG10+Месяц!K10</f>
        <v>4784.2</v>
      </c>
      <c r="L10" s="61">
        <f t="shared" si="3"/>
        <v>83.464759246336357</v>
      </c>
      <c r="M10" s="466">
        <f t="shared" si="1"/>
        <v>13669.142857142857</v>
      </c>
      <c r="N10" s="91">
        <f t="shared" si="2"/>
        <v>93.905431134316046</v>
      </c>
      <c r="O10" s="465">
        <f>AK10+Месяц!O10</f>
        <v>81</v>
      </c>
      <c r="P10" s="465">
        <f>AL10+Месяц!P10</f>
        <v>81</v>
      </c>
      <c r="Q10" s="61">
        <f t="shared" si="4"/>
        <v>100</v>
      </c>
      <c r="R10" s="61">
        <f t="shared" si="5"/>
        <v>112.5</v>
      </c>
      <c r="S10" s="467">
        <v>350</v>
      </c>
      <c r="T10" s="616"/>
      <c r="U10" s="619"/>
      <c r="V10" s="614">
        <v>5094.7</v>
      </c>
      <c r="W10" s="617">
        <v>72</v>
      </c>
      <c r="X10" s="646">
        <v>0</v>
      </c>
      <c r="Y10" s="540">
        <v>0</v>
      </c>
      <c r="Z10" s="441"/>
      <c r="AA10" s="540"/>
      <c r="AB10" s="650">
        <v>0</v>
      </c>
      <c r="AC10" s="540">
        <v>0</v>
      </c>
      <c r="AD10" s="535"/>
      <c r="AE10" s="540"/>
      <c r="AF10" s="564">
        <v>4702</v>
      </c>
      <c r="AG10" s="476">
        <v>3929.2</v>
      </c>
      <c r="AH10" s="515">
        <v>83.56444066354743</v>
      </c>
      <c r="AI10" s="537">
        <v>11226.285714285714</v>
      </c>
      <c r="AJ10" s="535">
        <v>94.119337916496988</v>
      </c>
      <c r="AK10" s="561">
        <v>67</v>
      </c>
      <c r="AL10" s="538">
        <v>66</v>
      </c>
      <c r="AM10" s="104">
        <v>98.507462686567166</v>
      </c>
      <c r="AN10" s="540">
        <v>111.86440677966101</v>
      </c>
      <c r="AO10" s="13"/>
      <c r="AP10" s="13"/>
      <c r="AQ10" s="13"/>
      <c r="AR10" s="13"/>
    </row>
    <row r="11" spans="1:44" ht="30.95" customHeight="1" thickBot="1">
      <c r="A11" s="55" t="s">
        <v>92</v>
      </c>
      <c r="B11" s="373">
        <f>X11+Месяц!B11</f>
        <v>1</v>
      </c>
      <c r="C11" s="50">
        <f>Y11+Месяц!C11</f>
        <v>1.4</v>
      </c>
      <c r="D11" s="61">
        <f t="shared" si="6"/>
        <v>140</v>
      </c>
      <c r="E11" s="61"/>
      <c r="F11" s="465">
        <f>AB11+Месяц!F11</f>
        <v>1138</v>
      </c>
      <c r="G11" s="50">
        <f>AC11+Месяц!G11</f>
        <v>1200.5999999999999</v>
      </c>
      <c r="H11" s="91">
        <f t="shared" si="8"/>
        <v>105.50087873462213</v>
      </c>
      <c r="I11" s="61">
        <f t="shared" si="0"/>
        <v>111.11522443313279</v>
      </c>
      <c r="J11" s="373">
        <f>AF11+Месяц!J11</f>
        <v>21725</v>
      </c>
      <c r="K11" s="50">
        <f>AG11+Месяц!K11</f>
        <v>21835.599999999999</v>
      </c>
      <c r="L11" s="91">
        <f t="shared" si="3"/>
        <v>100.5090909090909</v>
      </c>
      <c r="M11" s="466">
        <f t="shared" si="1"/>
        <v>27362.907268170424</v>
      </c>
      <c r="N11" s="91">
        <f t="shared" si="2"/>
        <v>119.59797343557442</v>
      </c>
      <c r="O11" s="465">
        <f>AK11+Месяц!O11</f>
        <v>189</v>
      </c>
      <c r="P11" s="465">
        <f>AL11+Месяц!P11</f>
        <v>154.19999999999999</v>
      </c>
      <c r="Q11" s="61">
        <f t="shared" si="4"/>
        <v>81.587301587301582</v>
      </c>
      <c r="R11" s="61">
        <f t="shared" si="5"/>
        <v>92.335329341317362</v>
      </c>
      <c r="S11" s="467">
        <v>798</v>
      </c>
      <c r="T11" s="616">
        <v>0.5</v>
      </c>
      <c r="U11" s="619">
        <v>1080.5</v>
      </c>
      <c r="V11" s="614">
        <v>18257.5</v>
      </c>
      <c r="W11" s="617">
        <v>167</v>
      </c>
      <c r="X11" s="621">
        <v>1</v>
      </c>
      <c r="Y11" s="627">
        <v>1.4</v>
      </c>
      <c r="Z11" s="441"/>
      <c r="AA11" s="540"/>
      <c r="AB11" s="649">
        <v>928</v>
      </c>
      <c r="AC11" s="540">
        <v>999.8</v>
      </c>
      <c r="AD11" s="441">
        <v>107.73706896551725</v>
      </c>
      <c r="AE11" s="535">
        <v>111.70949720670392</v>
      </c>
      <c r="AF11" s="564">
        <v>17345</v>
      </c>
      <c r="AG11" s="476">
        <v>17450.399999999998</v>
      </c>
      <c r="AH11" s="515">
        <v>100.60766791582587</v>
      </c>
      <c r="AI11" s="537">
        <v>21867.669172932328</v>
      </c>
      <c r="AJ11" s="535">
        <v>122.52171287747404</v>
      </c>
      <c r="AK11" s="561">
        <v>157</v>
      </c>
      <c r="AL11" s="538">
        <v>112.2</v>
      </c>
      <c r="AM11" s="102">
        <v>71.464968152866248</v>
      </c>
      <c r="AN11" s="540">
        <v>85.911179173047486</v>
      </c>
      <c r="AO11" s="13"/>
      <c r="AP11" s="13"/>
      <c r="AQ11" s="13"/>
      <c r="AR11" s="13"/>
    </row>
    <row r="12" spans="1:44" ht="30.95" customHeight="1" thickBot="1">
      <c r="A12" s="56" t="s">
        <v>93</v>
      </c>
      <c r="B12" s="373">
        <f>X12+Месяц!B12</f>
        <v>26</v>
      </c>
      <c r="C12" s="50">
        <v>0.4</v>
      </c>
      <c r="D12" s="61">
        <f t="shared" si="6"/>
        <v>1.5384615384615385</v>
      </c>
      <c r="E12" s="61"/>
      <c r="F12" s="465">
        <f>AB12+Месяц!F12</f>
        <v>2225</v>
      </c>
      <c r="G12" s="50">
        <f>AC12+Месяц!G12</f>
        <v>1970.9</v>
      </c>
      <c r="H12" s="61">
        <f t="shared" si="8"/>
        <v>88.579775280898872</v>
      </c>
      <c r="I12" s="61">
        <f t="shared" si="0"/>
        <v>85.72484885389936</v>
      </c>
      <c r="J12" s="373">
        <f>AF12+Месяц!J12</f>
        <v>35400</v>
      </c>
      <c r="K12" s="50">
        <f>AG12+Месяц!K12</f>
        <v>31989.200000000004</v>
      </c>
      <c r="L12" s="61">
        <f t="shared" si="3"/>
        <v>90.36497175141244</v>
      </c>
      <c r="M12" s="466">
        <f t="shared" si="1"/>
        <v>34582.91891891892</v>
      </c>
      <c r="N12" s="91">
        <f t="shared" si="2"/>
        <v>108.3927718273398</v>
      </c>
      <c r="O12" s="465">
        <f>AK12+Месяц!O12</f>
        <v>225</v>
      </c>
      <c r="P12" s="465">
        <f>AL12+Месяц!P12</f>
        <v>243</v>
      </c>
      <c r="Q12" s="91">
        <f t="shared" si="4"/>
        <v>108</v>
      </c>
      <c r="R12" s="61">
        <f t="shared" si="5"/>
        <v>98.380566801619423</v>
      </c>
      <c r="S12" s="467">
        <v>925</v>
      </c>
      <c r="T12" s="616">
        <v>0.4</v>
      </c>
      <c r="U12" s="619">
        <v>2299.1</v>
      </c>
      <c r="V12" s="614">
        <v>29512.300000000003</v>
      </c>
      <c r="W12" s="617">
        <v>247</v>
      </c>
      <c r="X12" s="621">
        <v>26</v>
      </c>
      <c r="Y12" s="627">
        <v>0.4</v>
      </c>
      <c r="Z12" s="441">
        <v>1.5384615384615385</v>
      </c>
      <c r="AA12" s="540"/>
      <c r="AB12" s="647">
        <v>1855</v>
      </c>
      <c r="AC12" s="540">
        <v>1630</v>
      </c>
      <c r="AD12" s="441">
        <v>87.870619946091637</v>
      </c>
      <c r="AE12" s="535">
        <v>85.92514496573537</v>
      </c>
      <c r="AF12" s="564">
        <v>28520</v>
      </c>
      <c r="AG12" s="476">
        <v>25718.100000000002</v>
      </c>
      <c r="AH12" s="515">
        <v>90.175666199158485</v>
      </c>
      <c r="AI12" s="537">
        <v>27803.351351351354</v>
      </c>
      <c r="AJ12" s="535">
        <v>109.53474109219145</v>
      </c>
      <c r="AK12" s="561">
        <v>186</v>
      </c>
      <c r="AL12" s="538">
        <v>200.29999999999998</v>
      </c>
      <c r="AM12" s="102">
        <v>107.68817204301074</v>
      </c>
      <c r="AN12" s="540">
        <v>101.67512690355329</v>
      </c>
      <c r="AO12" s="13"/>
      <c r="AP12" s="13"/>
      <c r="AQ12" s="13"/>
      <c r="AR12" s="13"/>
    </row>
    <row r="13" spans="1:44" ht="30.95" customHeight="1" thickBot="1">
      <c r="A13" s="55" t="s">
        <v>94</v>
      </c>
      <c r="B13" s="373"/>
      <c r="C13" s="50"/>
      <c r="D13" s="61"/>
      <c r="E13" s="61"/>
      <c r="F13" s="465">
        <f>AB13+Месяц!F13</f>
        <v>0</v>
      </c>
      <c r="G13" s="50">
        <f>AC13+Месяц!G13</f>
        <v>0</v>
      </c>
      <c r="H13" s="61"/>
      <c r="I13" s="61"/>
      <c r="J13" s="373">
        <f>AF13+Месяц!J13</f>
        <v>1630</v>
      </c>
      <c r="K13" s="50">
        <f>AG13+Месяц!K13</f>
        <v>1819.6</v>
      </c>
      <c r="L13" s="91">
        <f t="shared" si="3"/>
        <v>111.63190184049078</v>
      </c>
      <c r="M13" s="466">
        <f t="shared" si="1"/>
        <v>7488.0658436213989</v>
      </c>
      <c r="N13" s="91">
        <f t="shared" si="2"/>
        <v>119.45903361344537</v>
      </c>
      <c r="O13" s="465">
        <f>AK13+Месяц!O13</f>
        <v>19</v>
      </c>
      <c r="P13" s="465">
        <f>AL13+Месяц!P13</f>
        <v>0</v>
      </c>
      <c r="Q13" s="61">
        <f t="shared" si="4"/>
        <v>0</v>
      </c>
      <c r="R13" s="61"/>
      <c r="S13" s="467">
        <v>243</v>
      </c>
      <c r="T13" s="616"/>
      <c r="U13" s="619"/>
      <c r="V13" s="614">
        <v>1523.2</v>
      </c>
      <c r="W13" s="617">
        <v>0</v>
      </c>
      <c r="X13" s="621"/>
      <c r="Y13" s="625"/>
      <c r="Z13" s="441"/>
      <c r="AA13" s="535"/>
      <c r="AB13" s="647">
        <v>0</v>
      </c>
      <c r="AC13" s="540">
        <v>0</v>
      </c>
      <c r="AD13" s="535"/>
      <c r="AE13" s="535"/>
      <c r="AF13" s="564">
        <v>1340</v>
      </c>
      <c r="AG13" s="476">
        <v>1482.3</v>
      </c>
      <c r="AH13" s="515">
        <v>110.61940298507463</v>
      </c>
      <c r="AI13" s="537">
        <v>6100</v>
      </c>
      <c r="AJ13" s="535">
        <v>117.95177846741464</v>
      </c>
      <c r="AK13" s="561">
        <v>16</v>
      </c>
      <c r="AL13" s="538">
        <v>0</v>
      </c>
      <c r="AM13" s="102">
        <v>0</v>
      </c>
      <c r="AN13" s="540"/>
      <c r="AO13" s="13"/>
      <c r="AP13" s="13"/>
      <c r="AQ13" s="13"/>
      <c r="AR13" s="13"/>
    </row>
    <row r="14" spans="1:44" ht="30.95" customHeight="1" thickBot="1">
      <c r="A14" s="55" t="s">
        <v>95</v>
      </c>
      <c r="B14" s="373">
        <f>X14+Месяц!B14</f>
        <v>107</v>
      </c>
      <c r="C14" s="50">
        <f>Y14+Месяц!C14</f>
        <v>121</v>
      </c>
      <c r="D14" s="91">
        <f t="shared" si="6"/>
        <v>113.08411214953271</v>
      </c>
      <c r="E14" s="61">
        <f t="shared" si="7"/>
        <v>153.35868187579214</v>
      </c>
      <c r="F14" s="465">
        <f>AB14+Месяц!F14</f>
        <v>4356</v>
      </c>
      <c r="G14" s="50">
        <f>AC14+Месяц!G14</f>
        <v>4414.6000000000004</v>
      </c>
      <c r="H14" s="91">
        <f t="shared" si="8"/>
        <v>101.34527089072544</v>
      </c>
      <c r="I14" s="61">
        <f t="shared" si="0"/>
        <v>101.89968377074534</v>
      </c>
      <c r="J14" s="373">
        <f>AF14+Месяц!J14</f>
        <v>60280</v>
      </c>
      <c r="K14" s="50">
        <f>AG14+Месяц!K14</f>
        <v>55501.4</v>
      </c>
      <c r="L14" s="61">
        <f t="shared" si="3"/>
        <v>92.072660915726615</v>
      </c>
      <c r="M14" s="466">
        <f t="shared" si="1"/>
        <v>106733.46153846155</v>
      </c>
      <c r="N14" s="91">
        <f t="shared" si="2"/>
        <v>110.57531582900506</v>
      </c>
      <c r="O14" s="465">
        <f>AK14+Месяц!O14</f>
        <v>209</v>
      </c>
      <c r="P14" s="465">
        <f>AL14+Месяц!P14</f>
        <v>197.4</v>
      </c>
      <c r="Q14" s="61">
        <f t="shared" si="4"/>
        <v>94.449760765550238</v>
      </c>
      <c r="R14" s="61">
        <f t="shared" si="5"/>
        <v>116.11764705882352</v>
      </c>
      <c r="S14" s="467">
        <v>520</v>
      </c>
      <c r="T14" s="616">
        <v>78.900000000000006</v>
      </c>
      <c r="U14" s="619">
        <v>4332.3</v>
      </c>
      <c r="V14" s="614">
        <v>50193.3</v>
      </c>
      <c r="W14" s="617">
        <v>170</v>
      </c>
      <c r="X14" s="621">
        <v>77</v>
      </c>
      <c r="Y14" s="627">
        <v>105.2</v>
      </c>
      <c r="Z14" s="441">
        <v>136.62337662337663</v>
      </c>
      <c r="AA14" s="535">
        <v>175.04159733777038</v>
      </c>
      <c r="AB14" s="647">
        <v>3608</v>
      </c>
      <c r="AC14" s="540">
        <v>3673.0000000000005</v>
      </c>
      <c r="AD14" s="441">
        <v>101.80155210643017</v>
      </c>
      <c r="AE14" s="535">
        <v>101.05095190932101</v>
      </c>
      <c r="AF14" s="564">
        <v>49280</v>
      </c>
      <c r="AG14" s="476">
        <v>44497.8</v>
      </c>
      <c r="AH14" s="515">
        <v>90.295860389610397</v>
      </c>
      <c r="AI14" s="537">
        <v>85572.692307692312</v>
      </c>
      <c r="AJ14" s="535">
        <v>109.87545186970348</v>
      </c>
      <c r="AK14" s="561">
        <v>171</v>
      </c>
      <c r="AL14" s="538">
        <v>171.4</v>
      </c>
      <c r="AM14" s="102">
        <v>100.23391812865496</v>
      </c>
      <c r="AN14" s="540">
        <v>131.84615384615387</v>
      </c>
      <c r="AO14" s="13"/>
      <c r="AP14" s="13"/>
      <c r="AQ14" s="13"/>
      <c r="AR14" s="13"/>
    </row>
    <row r="15" spans="1:44" ht="30.95" customHeight="1" thickBot="1">
      <c r="A15" s="55" t="s">
        <v>96</v>
      </c>
      <c r="B15" s="373">
        <f>X15+Месяц!B15</f>
        <v>3</v>
      </c>
      <c r="C15" s="50">
        <f>Y15+Месяц!C15</f>
        <v>6.5</v>
      </c>
      <c r="D15" s="91">
        <f t="shared" si="6"/>
        <v>216.66666666666666</v>
      </c>
      <c r="E15" s="61"/>
      <c r="F15" s="465">
        <f>AB15+Месяц!F15</f>
        <v>294</v>
      </c>
      <c r="G15" s="50">
        <f>AC15+Месяц!G15</f>
        <v>355.59999999999997</v>
      </c>
      <c r="H15" s="91">
        <f t="shared" si="8"/>
        <v>120.95238095238095</v>
      </c>
      <c r="I15" s="61">
        <f t="shared" si="0"/>
        <v>147.06368899917285</v>
      </c>
      <c r="J15" s="373">
        <f>AF15+Месяц!J15</f>
        <v>10420</v>
      </c>
      <c r="K15" s="50">
        <f>AG15+Месяц!K15</f>
        <v>11426</v>
      </c>
      <c r="L15" s="91">
        <f t="shared" si="3"/>
        <v>109.65451055662187</v>
      </c>
      <c r="M15" s="466">
        <f t="shared" si="1"/>
        <v>14592.592592592593</v>
      </c>
      <c r="N15" s="91">
        <f t="shared" si="2"/>
        <v>126.64597650188428</v>
      </c>
      <c r="O15" s="465">
        <f>AK15+Месяц!O15</f>
        <v>152</v>
      </c>
      <c r="P15" s="465">
        <f>AL15+Месяц!P15</f>
        <v>77</v>
      </c>
      <c r="Q15" s="61">
        <f t="shared" si="4"/>
        <v>50.657894736842103</v>
      </c>
      <c r="R15" s="61">
        <f t="shared" si="5"/>
        <v>64.705882352941174</v>
      </c>
      <c r="S15" s="467">
        <v>783</v>
      </c>
      <c r="T15" s="616">
        <v>3.5999999999999996</v>
      </c>
      <c r="U15" s="619">
        <v>241.8</v>
      </c>
      <c r="V15" s="614">
        <v>9022</v>
      </c>
      <c r="W15" s="617">
        <v>119</v>
      </c>
      <c r="X15" s="621">
        <v>1</v>
      </c>
      <c r="Y15" s="627">
        <v>6.5</v>
      </c>
      <c r="Z15" s="441"/>
      <c r="AA15" s="540"/>
      <c r="AB15" s="647">
        <v>234</v>
      </c>
      <c r="AC15" s="540">
        <v>288.59999999999997</v>
      </c>
      <c r="AD15" s="441">
        <v>123.33333333333331</v>
      </c>
      <c r="AE15" s="540">
        <v>150.31249999999997</v>
      </c>
      <c r="AF15" s="564">
        <v>8440</v>
      </c>
      <c r="AG15" s="476">
        <v>9418</v>
      </c>
      <c r="AH15" s="515">
        <v>111.58767772511848</v>
      </c>
      <c r="AI15" s="537">
        <v>12028.097062579822</v>
      </c>
      <c r="AJ15" s="535">
        <v>130.22676991150442</v>
      </c>
      <c r="AK15" s="561">
        <v>126</v>
      </c>
      <c r="AL15" s="538">
        <v>68</v>
      </c>
      <c r="AM15" s="102">
        <v>53.968253968253968</v>
      </c>
      <c r="AN15" s="540">
        <v>78.160919540229884</v>
      </c>
      <c r="AO15" s="13"/>
      <c r="AP15" s="13"/>
      <c r="AQ15" s="13"/>
      <c r="AR15" s="13"/>
    </row>
    <row r="16" spans="1:44" ht="30.95" customHeight="1" thickBot="1">
      <c r="A16" s="55" t="s">
        <v>97</v>
      </c>
      <c r="B16" s="373">
        <f>X16+Месяц!B16</f>
        <v>0</v>
      </c>
      <c r="C16" s="50">
        <f>Y16+Месяц!C16</f>
        <v>0</v>
      </c>
      <c r="D16" s="91"/>
      <c r="E16" s="61"/>
      <c r="F16" s="465">
        <f>AB16+Месяц!F16</f>
        <v>0</v>
      </c>
      <c r="G16" s="50">
        <f>AC16+Месяц!G16</f>
        <v>0</v>
      </c>
      <c r="H16" s="61"/>
      <c r="I16" s="61"/>
      <c r="J16" s="373">
        <f>AF16+Месяц!J16</f>
        <v>1798</v>
      </c>
      <c r="K16" s="50">
        <f>AG16+Месяц!K16</f>
        <v>1755</v>
      </c>
      <c r="L16" s="61">
        <f t="shared" si="3"/>
        <v>97.608453837597324</v>
      </c>
      <c r="M16" s="466">
        <f t="shared" si="1"/>
        <v>9971.5909090909081</v>
      </c>
      <c r="N16" s="91">
        <f t="shared" si="2"/>
        <v>105.08982035928143</v>
      </c>
      <c r="O16" s="465">
        <f>AK16+Месяц!O16</f>
        <v>46</v>
      </c>
      <c r="P16" s="465">
        <f>AL16+Месяц!P16</f>
        <v>45</v>
      </c>
      <c r="Q16" s="61">
        <f t="shared" si="4"/>
        <v>97.826086956521735</v>
      </c>
      <c r="R16" s="61">
        <f t="shared" si="5"/>
        <v>155.17241379310346</v>
      </c>
      <c r="S16" s="467">
        <v>176</v>
      </c>
      <c r="T16" s="616">
        <v>35</v>
      </c>
      <c r="U16" s="619"/>
      <c r="V16" s="614">
        <v>1670</v>
      </c>
      <c r="W16" s="617">
        <v>29</v>
      </c>
      <c r="X16" s="621">
        <v>0</v>
      </c>
      <c r="Y16" s="627">
        <v>0</v>
      </c>
      <c r="Z16" s="441"/>
      <c r="AA16" s="540"/>
      <c r="AB16" s="647">
        <v>0</v>
      </c>
      <c r="AC16" s="540">
        <v>0</v>
      </c>
      <c r="AD16" s="535"/>
      <c r="AE16" s="535"/>
      <c r="AF16" s="564">
        <v>1428</v>
      </c>
      <c r="AG16" s="476">
        <v>1385</v>
      </c>
      <c r="AH16" s="515">
        <v>96.988795518207283</v>
      </c>
      <c r="AI16" s="537">
        <v>7869.318181818182</v>
      </c>
      <c r="AJ16" s="535">
        <v>104.13533834586465</v>
      </c>
      <c r="AK16" s="561">
        <v>38</v>
      </c>
      <c r="AL16" s="538">
        <v>37</v>
      </c>
      <c r="AM16" s="104">
        <v>97.368421052631575</v>
      </c>
      <c r="AN16" s="540">
        <v>137.03703703703704</v>
      </c>
      <c r="AO16" s="13"/>
      <c r="AP16" s="13"/>
      <c r="AQ16" s="13"/>
      <c r="AR16" s="13"/>
    </row>
    <row r="17" spans="1:44" ht="30.95" customHeight="1" thickBot="1">
      <c r="A17" s="55" t="s">
        <v>98</v>
      </c>
      <c r="B17" s="373">
        <f>X17+Месяц!B17</f>
        <v>144</v>
      </c>
      <c r="C17" s="50">
        <f>Y17+Месяц!C17</f>
        <v>178.39999999999998</v>
      </c>
      <c r="D17" s="91">
        <f t="shared" si="6"/>
        <v>123.88888888888887</v>
      </c>
      <c r="E17" s="61">
        <f t="shared" si="7"/>
        <v>449.37027707808556</v>
      </c>
      <c r="F17" s="465">
        <f>AB17+Месяц!F17</f>
        <v>3341</v>
      </c>
      <c r="G17" s="50">
        <f>AC17+Месяц!G17</f>
        <v>4069.8</v>
      </c>
      <c r="H17" s="91">
        <f t="shared" si="8"/>
        <v>121.81382819515116</v>
      </c>
      <c r="I17" s="61">
        <f t="shared" si="0"/>
        <v>148.35417198264864</v>
      </c>
      <c r="J17" s="373">
        <f>AF17+Месяц!J17</f>
        <v>6655</v>
      </c>
      <c r="K17" s="50">
        <f>AG17+Месяц!K17</f>
        <v>6747.7999999999993</v>
      </c>
      <c r="L17" s="91">
        <f t="shared" si="3"/>
        <v>101.39444027047331</v>
      </c>
      <c r="M17" s="466">
        <f t="shared" si="1"/>
        <v>9695.1149425287349</v>
      </c>
      <c r="N17" s="91">
        <f t="shared" si="2"/>
        <v>112.22205591312012</v>
      </c>
      <c r="O17" s="465">
        <f>AK17+Месяц!O17</f>
        <v>168</v>
      </c>
      <c r="P17" s="465">
        <f>AL17+Месяц!P17</f>
        <v>156</v>
      </c>
      <c r="Q17" s="91">
        <f t="shared" si="4"/>
        <v>92.857142857142861</v>
      </c>
      <c r="R17" s="61">
        <f t="shared" si="5"/>
        <v>91.764705882352942</v>
      </c>
      <c r="S17" s="467">
        <v>696</v>
      </c>
      <c r="T17" s="616">
        <v>39.700000000000003</v>
      </c>
      <c r="U17" s="619">
        <v>2743.3</v>
      </c>
      <c r="V17" s="614">
        <v>6012.9</v>
      </c>
      <c r="W17" s="617">
        <v>170</v>
      </c>
      <c r="X17" s="621">
        <v>107</v>
      </c>
      <c r="Y17" s="627">
        <v>149.19999999999999</v>
      </c>
      <c r="Z17" s="441">
        <v>139.43925233644859</v>
      </c>
      <c r="AA17" s="540">
        <v>390.57591623036643</v>
      </c>
      <c r="AB17" s="647">
        <v>2616</v>
      </c>
      <c r="AC17" s="540">
        <v>3389.6000000000004</v>
      </c>
      <c r="AD17" s="441">
        <v>129.57186544342508</v>
      </c>
      <c r="AE17" s="535">
        <v>155.80786026200875</v>
      </c>
      <c r="AF17" s="564">
        <v>5235</v>
      </c>
      <c r="AG17" s="476">
        <v>5297.4</v>
      </c>
      <c r="AH17" s="515">
        <v>101.19197707736389</v>
      </c>
      <c r="AI17" s="537">
        <v>7611.2068965517237</v>
      </c>
      <c r="AJ17" s="535">
        <v>111.65584689317933</v>
      </c>
      <c r="AK17" s="561">
        <v>138</v>
      </c>
      <c r="AL17" s="538">
        <v>124</v>
      </c>
      <c r="AM17" s="104">
        <v>89.85507246376811</v>
      </c>
      <c r="AN17" s="540">
        <v>86.111111111111114</v>
      </c>
      <c r="AO17" s="13"/>
      <c r="AP17" s="13"/>
      <c r="AQ17" s="13"/>
      <c r="AR17" s="13"/>
    </row>
    <row r="18" spans="1:44" ht="30.95" customHeight="1" thickBot="1">
      <c r="A18" s="55" t="s">
        <v>99</v>
      </c>
      <c r="B18" s="373">
        <f>X18+Месяц!B18</f>
        <v>3</v>
      </c>
      <c r="C18" s="50">
        <f>Y18+Месяц!C18</f>
        <v>1.2</v>
      </c>
      <c r="D18" s="61">
        <f t="shared" si="6"/>
        <v>40</v>
      </c>
      <c r="E18" s="61"/>
      <c r="F18" s="465">
        <f>AB18+Месяц!F18</f>
        <v>1280</v>
      </c>
      <c r="G18" s="50">
        <f>AC18+Месяц!G18</f>
        <v>1166.2</v>
      </c>
      <c r="H18" s="61">
        <f t="shared" si="8"/>
        <v>91.109375</v>
      </c>
      <c r="I18" s="61">
        <f t="shared" si="0"/>
        <v>89.131763986548478</v>
      </c>
      <c r="J18" s="373">
        <f>AF18+Месяц!J18</f>
        <v>6323</v>
      </c>
      <c r="K18" s="50">
        <f>AG18+Месяц!K18</f>
        <v>5160</v>
      </c>
      <c r="L18" s="61">
        <f t="shared" si="3"/>
        <v>81.606832199905114</v>
      </c>
      <c r="M18" s="466">
        <f t="shared" si="1"/>
        <v>14827.586206896551</v>
      </c>
      <c r="N18" s="91">
        <f t="shared" si="2"/>
        <v>96.125186289120705</v>
      </c>
      <c r="O18" s="465">
        <f>AK18+Месяц!O18</f>
        <v>62</v>
      </c>
      <c r="P18" s="465">
        <f>AL18+Месяц!P18</f>
        <v>99</v>
      </c>
      <c r="Q18" s="91">
        <f t="shared" si="4"/>
        <v>159.67741935483869</v>
      </c>
      <c r="R18" s="61">
        <f t="shared" si="5"/>
        <v>123.44139650872819</v>
      </c>
      <c r="S18" s="467">
        <v>348</v>
      </c>
      <c r="T18" s="616">
        <v>0.5</v>
      </c>
      <c r="U18" s="619">
        <v>1308.3999999999999</v>
      </c>
      <c r="V18" s="614">
        <v>5368</v>
      </c>
      <c r="W18" s="617">
        <v>80.2</v>
      </c>
      <c r="X18" s="621">
        <v>3</v>
      </c>
      <c r="Y18" s="627">
        <v>1.2</v>
      </c>
      <c r="Z18" s="441">
        <v>40</v>
      </c>
      <c r="AA18" s="535"/>
      <c r="AB18" s="647">
        <v>1060</v>
      </c>
      <c r="AC18" s="540">
        <v>945.60000000000014</v>
      </c>
      <c r="AD18" s="441">
        <v>89.207547169811335</v>
      </c>
      <c r="AE18" s="535">
        <v>86.784140969163019</v>
      </c>
      <c r="AF18" s="564">
        <v>5023</v>
      </c>
      <c r="AG18" s="476">
        <v>4150</v>
      </c>
      <c r="AH18" s="515">
        <v>82.619948238104726</v>
      </c>
      <c r="AI18" s="537">
        <v>11925.287356321838</v>
      </c>
      <c r="AJ18" s="535">
        <v>98.38786154575628</v>
      </c>
      <c r="AK18" s="561">
        <v>52</v>
      </c>
      <c r="AL18" s="538">
        <v>83</v>
      </c>
      <c r="AM18" s="104">
        <v>159.61538461538461</v>
      </c>
      <c r="AN18" s="540">
        <v>136.0655737704918</v>
      </c>
      <c r="AO18" s="13"/>
      <c r="AP18" s="13"/>
      <c r="AQ18" s="13"/>
      <c r="AR18" s="13"/>
    </row>
    <row r="19" spans="1:44" ht="30.95" customHeight="1" thickBot="1">
      <c r="A19" s="55" t="s">
        <v>100</v>
      </c>
      <c r="B19" s="373"/>
      <c r="C19" s="50"/>
      <c r="D19" s="61"/>
      <c r="E19" s="61"/>
      <c r="F19" s="465">
        <f>AB19+Месяц!F19</f>
        <v>0</v>
      </c>
      <c r="G19" s="50">
        <f>AC19+Месяц!G19</f>
        <v>0</v>
      </c>
      <c r="H19" s="61"/>
      <c r="I19" s="61"/>
      <c r="J19" s="373">
        <f>AF19+Месяц!J19</f>
        <v>343454</v>
      </c>
      <c r="K19" s="50">
        <f>AG19+Месяц!K19</f>
        <v>369556.2</v>
      </c>
      <c r="L19" s="91">
        <f t="shared" si="3"/>
        <v>107.59991148741899</v>
      </c>
      <c r="M19" s="466">
        <f t="shared" si="1"/>
        <v>82435.021191166627</v>
      </c>
      <c r="N19" s="91">
        <f t="shared" si="2"/>
        <v>107.89914788694357</v>
      </c>
      <c r="O19" s="465">
        <f>AK19+Месяц!O19</f>
        <v>1584</v>
      </c>
      <c r="P19" s="465">
        <f>AL19+Месяц!P19</f>
        <v>1845.2</v>
      </c>
      <c r="Q19" s="91">
        <f t="shared" si="4"/>
        <v>116.48989898989899</v>
      </c>
      <c r="R19" s="61">
        <f t="shared" si="5"/>
        <v>100.98511383537654</v>
      </c>
      <c r="S19" s="467">
        <v>4483</v>
      </c>
      <c r="T19" s="616"/>
      <c r="U19" s="619"/>
      <c r="V19" s="614">
        <v>342501.5</v>
      </c>
      <c r="W19" s="617">
        <v>1827.2</v>
      </c>
      <c r="X19" s="621"/>
      <c r="Y19" s="625"/>
      <c r="Z19" s="441"/>
      <c r="AA19" s="535"/>
      <c r="AB19" s="647">
        <v>0</v>
      </c>
      <c r="AC19" s="540">
        <v>0</v>
      </c>
      <c r="AD19" s="535"/>
      <c r="AE19" s="535"/>
      <c r="AF19" s="564">
        <v>278282</v>
      </c>
      <c r="AG19" s="476">
        <v>298750</v>
      </c>
      <c r="AH19" s="515">
        <v>107.35512896989385</v>
      </c>
      <c r="AI19" s="537">
        <v>66640.642426946244</v>
      </c>
      <c r="AJ19" s="535">
        <v>131.5259430795341</v>
      </c>
      <c r="AK19" s="561">
        <v>1276</v>
      </c>
      <c r="AL19" s="538">
        <v>1507.9</v>
      </c>
      <c r="AM19" s="104">
        <v>118.17398119122258</v>
      </c>
      <c r="AN19" s="540">
        <v>101.18776003221043</v>
      </c>
      <c r="AO19" s="13"/>
      <c r="AP19" s="13"/>
      <c r="AQ19" s="13"/>
      <c r="AR19" s="13"/>
    </row>
    <row r="20" spans="1:44" ht="30.95" customHeight="1" thickBot="1">
      <c r="A20" s="55" t="s">
        <v>101</v>
      </c>
      <c r="B20" s="373">
        <f>X20+Месяц!B20</f>
        <v>3</v>
      </c>
      <c r="C20" s="50">
        <f>Y20+Месяц!C20</f>
        <v>0</v>
      </c>
      <c r="D20" s="61">
        <f t="shared" si="6"/>
        <v>0</v>
      </c>
      <c r="E20" s="61"/>
      <c r="F20" s="465">
        <f>AB20+Месяц!F20</f>
        <v>473</v>
      </c>
      <c r="G20" s="50">
        <f>AC20+Месяц!G20</f>
        <v>635</v>
      </c>
      <c r="H20" s="91">
        <f t="shared" si="8"/>
        <v>134.2494714587738</v>
      </c>
      <c r="I20" s="61">
        <f t="shared" si="0"/>
        <v>170.6530502553077</v>
      </c>
      <c r="J20" s="373">
        <f>AF20+Месяц!J20</f>
        <v>2623</v>
      </c>
      <c r="K20" s="50">
        <f>AG20+Месяц!K20</f>
        <v>3079</v>
      </c>
      <c r="L20" s="91">
        <f t="shared" si="3"/>
        <v>117.38467403736179</v>
      </c>
      <c r="M20" s="466">
        <f t="shared" si="1"/>
        <v>9082.5958702064891</v>
      </c>
      <c r="N20" s="91">
        <f t="shared" si="2"/>
        <v>126.70781893004116</v>
      </c>
      <c r="O20" s="465">
        <f>AK20+Месяц!O20</f>
        <v>57</v>
      </c>
      <c r="P20" s="465">
        <f>AL20+Месяц!P20</f>
        <v>31</v>
      </c>
      <c r="Q20" s="91">
        <f t="shared" si="4"/>
        <v>54.385964912280706</v>
      </c>
      <c r="R20" s="61">
        <f t="shared" si="5"/>
        <v>50</v>
      </c>
      <c r="S20" s="467">
        <v>339</v>
      </c>
      <c r="T20" s="616">
        <v>0</v>
      </c>
      <c r="U20" s="619">
        <v>372.1</v>
      </c>
      <c r="V20" s="614">
        <v>2430</v>
      </c>
      <c r="W20" s="617">
        <v>62</v>
      </c>
      <c r="X20" s="621">
        <v>3</v>
      </c>
      <c r="Y20" s="627">
        <v>0</v>
      </c>
      <c r="Z20" s="441"/>
      <c r="AA20" s="540"/>
      <c r="AB20" s="647">
        <v>368</v>
      </c>
      <c r="AC20" s="540">
        <v>538.5</v>
      </c>
      <c r="AD20" s="441">
        <v>146.33152173913044</v>
      </c>
      <c r="AE20" s="535">
        <v>184.73413379073756</v>
      </c>
      <c r="AF20" s="564">
        <v>1973</v>
      </c>
      <c r="AG20" s="476">
        <v>2410</v>
      </c>
      <c r="AH20" s="515">
        <v>122.14901165737456</v>
      </c>
      <c r="AI20" s="537">
        <v>7109.1445427728613</v>
      </c>
      <c r="AJ20" s="535">
        <v>131.91023535851122</v>
      </c>
      <c r="AK20" s="561">
        <v>46</v>
      </c>
      <c r="AL20" s="538">
        <v>28</v>
      </c>
      <c r="AM20" s="102">
        <v>60.869565217391312</v>
      </c>
      <c r="AN20" s="540">
        <v>56.000000000000007</v>
      </c>
      <c r="AO20" s="13"/>
      <c r="AP20" s="13"/>
      <c r="AQ20" s="13"/>
      <c r="AR20" s="13"/>
    </row>
    <row r="21" spans="1:44" ht="30.95" customHeight="1" thickBot="1">
      <c r="A21" s="55" t="s">
        <v>102</v>
      </c>
      <c r="B21" s="373">
        <f>X21+Месяц!B21</f>
        <v>0</v>
      </c>
      <c r="C21" s="50">
        <f>Y21+Месяц!C21</f>
        <v>0</v>
      </c>
      <c r="D21" s="61"/>
      <c r="E21" s="61"/>
      <c r="F21" s="465">
        <f>AB21+Месяц!F21</f>
        <v>0</v>
      </c>
      <c r="G21" s="50">
        <f>AC21+Месяц!G21</f>
        <v>0</v>
      </c>
      <c r="H21" s="61"/>
      <c r="I21" s="61"/>
      <c r="J21" s="373">
        <f>AF21+Месяц!J21</f>
        <v>2587</v>
      </c>
      <c r="K21" s="50">
        <f>AG21+Месяц!K21</f>
        <v>2683.1000000000004</v>
      </c>
      <c r="L21" s="91">
        <f t="shared" si="3"/>
        <v>103.71472748357171</v>
      </c>
      <c r="M21" s="466">
        <f t="shared" si="1"/>
        <v>9414.3859649122824</v>
      </c>
      <c r="N21" s="91">
        <f t="shared" si="2"/>
        <v>111.99649371791128</v>
      </c>
      <c r="O21" s="465">
        <f>AK21+Месяц!O21</f>
        <v>57</v>
      </c>
      <c r="P21" s="465">
        <f>AL21+Месяц!P21</f>
        <v>7.4</v>
      </c>
      <c r="Q21" s="61">
        <f t="shared" si="4"/>
        <v>12.982456140350878</v>
      </c>
      <c r="R21" s="61">
        <f t="shared" si="5"/>
        <v>30.833333333333336</v>
      </c>
      <c r="S21" s="467">
        <v>285</v>
      </c>
      <c r="T21" s="616">
        <v>0.4</v>
      </c>
      <c r="U21" s="619"/>
      <c r="V21" s="614">
        <v>2395.6999999999998</v>
      </c>
      <c r="W21" s="617">
        <v>24</v>
      </c>
      <c r="X21" s="621">
        <v>0</v>
      </c>
      <c r="Y21" s="627">
        <v>0</v>
      </c>
      <c r="Z21" s="441"/>
      <c r="AA21" s="535"/>
      <c r="AB21" s="647">
        <v>0</v>
      </c>
      <c r="AC21" s="540">
        <v>0</v>
      </c>
      <c r="AD21" s="540"/>
      <c r="AE21" s="540"/>
      <c r="AF21" s="565">
        <v>2085</v>
      </c>
      <c r="AG21" s="530">
        <v>2179.3000000000002</v>
      </c>
      <c r="AH21" s="515">
        <v>104.52278177458034</v>
      </c>
      <c r="AI21" s="537">
        <v>7646.666666666667</v>
      </c>
      <c r="AJ21" s="535">
        <v>112.74185204345576</v>
      </c>
      <c r="AK21" s="561">
        <v>47</v>
      </c>
      <c r="AL21" s="538">
        <v>3.9</v>
      </c>
      <c r="AM21" s="102">
        <v>8.2978723404255312</v>
      </c>
      <c r="AN21" s="540">
        <v>22.941176470588236</v>
      </c>
      <c r="AO21" s="13"/>
      <c r="AP21" s="13"/>
      <c r="AQ21" s="13"/>
      <c r="AR21" s="13"/>
    </row>
    <row r="22" spans="1:44" ht="24.95" customHeight="1" thickBot="1">
      <c r="A22" s="63"/>
      <c r="B22" s="102"/>
      <c r="C22" s="50"/>
      <c r="D22" s="61"/>
      <c r="E22" s="61"/>
      <c r="F22" s="465"/>
      <c r="G22" s="50"/>
      <c r="H22" s="61"/>
      <c r="I22" s="61"/>
      <c r="J22" s="425">
        <v>0</v>
      </c>
      <c r="K22" s="468"/>
      <c r="L22" s="325"/>
      <c r="M22" s="325"/>
      <c r="N22" s="325"/>
      <c r="O22" s="465"/>
      <c r="P22" s="50"/>
      <c r="Q22" s="61"/>
      <c r="R22" s="61"/>
      <c r="S22" s="467"/>
      <c r="T22" s="616"/>
      <c r="U22" s="619"/>
      <c r="V22" s="618"/>
      <c r="W22" s="620"/>
      <c r="X22" s="628"/>
      <c r="Y22" s="629"/>
      <c r="Z22" s="441"/>
      <c r="AA22" s="562"/>
      <c r="AB22" s="647"/>
      <c r="AC22" s="562"/>
      <c r="AD22" s="562"/>
      <c r="AE22" s="562"/>
      <c r="AF22" s="374">
        <v>0</v>
      </c>
      <c r="AG22" s="375"/>
      <c r="AH22" s="68"/>
      <c r="AI22" s="68"/>
      <c r="AJ22" s="514"/>
      <c r="AK22" s="630"/>
      <c r="AL22" s="629"/>
      <c r="AM22" s="562"/>
      <c r="AN22" s="562"/>
    </row>
    <row r="23" spans="1:44" s="229" customFormat="1" ht="24.95" customHeight="1" thickBot="1">
      <c r="A23" s="51" t="s">
        <v>59</v>
      </c>
      <c r="B23" s="794">
        <f>SUM(B5:B21)</f>
        <v>354</v>
      </c>
      <c r="C23" s="795">
        <f>SUM(C5:C21)</f>
        <v>360.99999999999994</v>
      </c>
      <c r="D23" s="110">
        <f>SUM(C23/B23)*100</f>
        <v>101.97740112994349</v>
      </c>
      <c r="E23" s="111">
        <f>SUM(C23/T23)*100</f>
        <v>151.80824222035318</v>
      </c>
      <c r="F23" s="796">
        <f>AB23+Месяц!F23</f>
        <v>17069</v>
      </c>
      <c r="G23" s="797">
        <f>SUM(G5:G21)</f>
        <v>17989.392</v>
      </c>
      <c r="H23" s="110">
        <f>SUM(G23/F23)*100</f>
        <v>105.3921846622532</v>
      </c>
      <c r="I23" s="111">
        <f>SUM(G23/U23)*100</f>
        <v>112.20158297522002</v>
      </c>
      <c r="J23" s="798">
        <f>AF23+Месяц!J23</f>
        <v>534055</v>
      </c>
      <c r="K23" s="799">
        <f>SUM(K5:K21)</f>
        <v>546337</v>
      </c>
      <c r="L23" s="110">
        <f>SUM(K23/J23)*100</f>
        <v>102.29976313301063</v>
      </c>
      <c r="M23" s="463">
        <f>SUM(K23/S23)*1000</f>
        <v>45918.389645318544</v>
      </c>
      <c r="N23" s="111">
        <f>SUM(K23/V23)*100</f>
        <v>108.35911224930388</v>
      </c>
      <c r="O23" s="796">
        <f>AK23+Месяц!O23</f>
        <v>3281</v>
      </c>
      <c r="P23" s="800">
        <f>SUM(P5:P21)</f>
        <v>3369.2000000000003</v>
      </c>
      <c r="Q23" s="113">
        <f>P23/O23*100</f>
        <v>102.688204815605</v>
      </c>
      <c r="R23" s="515">
        <f t="shared" si="5"/>
        <v>99.228367791718213</v>
      </c>
      <c r="S23" s="464">
        <f>SUM(S5:S22)</f>
        <v>11898</v>
      </c>
      <c r="T23" s="730">
        <f>SUM(T5:T21)</f>
        <v>237.80000000000004</v>
      </c>
      <c r="U23" s="730">
        <f t="shared" ref="U23:W23" si="9">SUM(U5:U21)</f>
        <v>16033.099999999999</v>
      </c>
      <c r="V23" s="730">
        <f t="shared" si="9"/>
        <v>504191.10000000003</v>
      </c>
      <c r="W23" s="730">
        <f t="shared" si="9"/>
        <v>3395.4</v>
      </c>
      <c r="X23" s="717">
        <v>273</v>
      </c>
      <c r="Y23" s="717">
        <v>306.3</v>
      </c>
      <c r="Z23" s="515">
        <v>112.1978021978022</v>
      </c>
      <c r="AA23" s="515">
        <v>155.71936959837316</v>
      </c>
      <c r="AB23" s="718">
        <v>13936</v>
      </c>
      <c r="AC23" s="717">
        <v>14942.692000000001</v>
      </c>
      <c r="AD23" s="515">
        <v>107.22367967853043</v>
      </c>
      <c r="AE23" s="515">
        <v>113.18763492580501</v>
      </c>
      <c r="AF23" s="718">
        <v>432471</v>
      </c>
      <c r="AG23" s="730">
        <f t="shared" ref="AG23" si="10">SUM(AG5:AG21)</f>
        <v>441199.3</v>
      </c>
      <c r="AH23" s="515">
        <v>102.0182393732759</v>
      </c>
      <c r="AI23" s="719">
        <v>37081.803664481427</v>
      </c>
      <c r="AJ23" s="515">
        <v>123.78638229795811</v>
      </c>
      <c r="AK23" s="718">
        <v>2675</v>
      </c>
      <c r="AL23" s="720">
        <v>2749.7000000000003</v>
      </c>
      <c r="AM23" s="721">
        <v>102.79252336448599</v>
      </c>
      <c r="AN23" s="515">
        <v>100.58160801814324</v>
      </c>
    </row>
    <row r="24" spans="1:44" ht="21" customHeight="1">
      <c r="A24" s="15"/>
      <c r="B24" s="17"/>
      <c r="C24" s="18"/>
      <c r="D24" s="18"/>
      <c r="E24" s="18"/>
      <c r="F24" s="17"/>
      <c r="G24" s="18"/>
      <c r="H24" s="18"/>
      <c r="I24" s="18"/>
      <c r="J24" s="17"/>
      <c r="K24" s="18"/>
      <c r="L24" s="603"/>
      <c r="M24" s="19"/>
      <c r="N24" s="18"/>
      <c r="O24" s="17"/>
      <c r="P24" s="20"/>
      <c r="Q24" s="601"/>
      <c r="R24" s="18"/>
      <c r="S24" s="97"/>
      <c r="T24" s="217"/>
      <c r="U24" s="218"/>
      <c r="V24" s="219"/>
      <c r="W24" s="220"/>
      <c r="X24" s="229"/>
      <c r="Y24" s="229"/>
      <c r="Z24" s="229"/>
      <c r="AA24" s="245"/>
      <c r="AB24" s="229"/>
      <c r="AC24" s="229"/>
      <c r="AD24" s="229"/>
      <c r="AE24" s="229"/>
      <c r="AF24" s="229"/>
      <c r="AG24" s="229"/>
      <c r="AH24" s="229"/>
      <c r="AI24" s="229"/>
      <c r="AJ24" s="223"/>
      <c r="AK24" s="229"/>
      <c r="AL24" s="229"/>
      <c r="AM24" s="229"/>
      <c r="AN24" s="221"/>
      <c r="AO24" s="229"/>
    </row>
    <row r="25" spans="1:44" ht="16.5">
      <c r="B25" s="25"/>
      <c r="C25" s="25"/>
      <c r="D25" s="7"/>
      <c r="E25" s="22"/>
      <c r="F25" s="7"/>
      <c r="G25" s="7"/>
      <c r="H25" s="26"/>
      <c r="I25" s="27"/>
      <c r="J25" s="28"/>
      <c r="K25" s="29"/>
      <c r="L25" s="603"/>
      <c r="M25" s="30"/>
      <c r="N25" s="7"/>
      <c r="O25" s="1"/>
      <c r="Q25" s="602"/>
      <c r="R25" s="1"/>
      <c r="S25" s="97"/>
    </row>
    <row r="26" spans="1:44" ht="20.25">
      <c r="A26" s="1" t="s">
        <v>60</v>
      </c>
      <c r="B26" s="1"/>
      <c r="C26" s="1"/>
      <c r="D26" s="1"/>
      <c r="E26" s="1"/>
      <c r="F26" s="1"/>
      <c r="G26" s="1"/>
      <c r="H26" s="9"/>
      <c r="I26" s="1"/>
      <c r="J26" s="1"/>
      <c r="K26" s="1"/>
      <c r="L26" s="1"/>
      <c r="M26" s="1"/>
      <c r="N26" s="1"/>
      <c r="O26" s="1"/>
      <c r="R26" s="1"/>
      <c r="S26" s="97"/>
    </row>
    <row r="27" spans="1:44" ht="15.75">
      <c r="H27" s="9"/>
      <c r="R27" s="1"/>
      <c r="S27" s="97"/>
    </row>
    <row r="28" spans="1:44" ht="15.75">
      <c r="S28" s="97"/>
    </row>
    <row r="29" spans="1:44" ht="15.75">
      <c r="S29" s="97"/>
    </row>
    <row r="30" spans="1:44" ht="15.75">
      <c r="S30" s="97"/>
    </row>
    <row r="31" spans="1:44" ht="15.75">
      <c r="S31" s="97"/>
    </row>
  </sheetData>
  <mergeCells count="34">
    <mergeCell ref="B3:B4"/>
    <mergeCell ref="C3:C4"/>
    <mergeCell ref="J3:J4"/>
    <mergeCell ref="X1:AB1"/>
    <mergeCell ref="X2:AA2"/>
    <mergeCell ref="AB2:AE2"/>
    <mergeCell ref="T1:W1"/>
    <mergeCell ref="L3:L4"/>
    <mergeCell ref="M3:M4"/>
    <mergeCell ref="N3:N4"/>
    <mergeCell ref="T2:W2"/>
    <mergeCell ref="S2:S4"/>
    <mergeCell ref="P3:P4"/>
    <mergeCell ref="A2:A4"/>
    <mergeCell ref="B2:E2"/>
    <mergeCell ref="F2:I2"/>
    <mergeCell ref="J2:N2"/>
    <mergeCell ref="A1:R1"/>
    <mergeCell ref="D3:D4"/>
    <mergeCell ref="E3:E4"/>
    <mergeCell ref="H3:H4"/>
    <mergeCell ref="I3:I4"/>
    <mergeCell ref="O3:O4"/>
    <mergeCell ref="F3:F4"/>
    <mergeCell ref="G3:G4"/>
    <mergeCell ref="O2:R2"/>
    <mergeCell ref="Q3:Q4"/>
    <mergeCell ref="R3:R4"/>
    <mergeCell ref="K3:K4"/>
    <mergeCell ref="AF2:AJ2"/>
    <mergeCell ref="AK2:AN2"/>
    <mergeCell ref="T3:T4"/>
    <mergeCell ref="U3:U4"/>
    <mergeCell ref="W3:W4"/>
  </mergeCells>
  <phoneticPr fontId="24" type="noConversion"/>
  <pageMargins left="0" right="0" top="0" bottom="0" header="0" footer="0"/>
  <pageSetup paperSize="9" scale="72" orientation="landscape" horizontalDpi="120" verticalDpi="14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2D050"/>
  </sheetPr>
  <dimension ref="A1:R18"/>
  <sheetViews>
    <sheetView zoomScale="80" zoomScaleNormal="80" workbookViewId="0">
      <selection activeCell="G6" sqref="G6:Q6"/>
    </sheetView>
  </sheetViews>
  <sheetFormatPr defaultRowHeight="15"/>
  <cols>
    <col min="1" max="1" width="21" customWidth="1"/>
    <col min="2" max="2" width="6.44140625" customWidth="1"/>
    <col min="3" max="4" width="8.109375" customWidth="1"/>
    <col min="5" max="5" width="8" customWidth="1"/>
    <col min="6" max="6" width="6.88671875" customWidth="1"/>
    <col min="7" max="7" width="7.5546875" customWidth="1"/>
    <col min="8" max="8" width="7.33203125" customWidth="1"/>
    <col min="9" max="9" width="7.6640625" customWidth="1"/>
    <col min="10" max="10" width="6.5546875" customWidth="1"/>
    <col min="11" max="11" width="8.44140625" customWidth="1"/>
    <col min="12" max="12" width="10" customWidth="1"/>
    <col min="13" max="13" width="10.6640625" customWidth="1"/>
    <col min="14" max="14" width="7.88671875" customWidth="1"/>
  </cols>
  <sheetData>
    <row r="1" spans="1:18" ht="30" customHeight="1">
      <c r="A1" s="912" t="s">
        <v>118</v>
      </c>
      <c r="B1" s="912"/>
      <c r="C1" s="912"/>
      <c r="D1" s="912"/>
      <c r="E1" s="912"/>
      <c r="F1" s="912"/>
      <c r="G1" s="912"/>
      <c r="H1" s="912"/>
      <c r="I1" s="912"/>
      <c r="J1" s="912"/>
      <c r="K1" s="912"/>
      <c r="L1" s="912"/>
      <c r="M1" s="912"/>
    </row>
    <row r="2" spans="1:18" ht="30" customHeight="1" thickBot="1">
      <c r="A2" s="913" t="s">
        <v>119</v>
      </c>
      <c r="B2" s="913"/>
      <c r="C2" s="913"/>
      <c r="D2" s="913"/>
      <c r="E2" s="913"/>
      <c r="F2" s="913"/>
      <c r="G2" s="913"/>
      <c r="H2" s="913"/>
      <c r="I2" s="913"/>
      <c r="J2" s="913"/>
      <c r="K2" s="913"/>
      <c r="L2" s="913"/>
      <c r="M2" s="913"/>
      <c r="O2">
        <v>2018</v>
      </c>
      <c r="P2" s="284"/>
      <c r="Q2" s="284"/>
      <c r="R2" s="284"/>
    </row>
    <row r="3" spans="1:18" ht="24.95" customHeight="1" thickBot="1">
      <c r="A3" s="916" t="s">
        <v>153</v>
      </c>
      <c r="B3" s="922" t="s">
        <v>152</v>
      </c>
      <c r="C3" s="916" t="s">
        <v>351</v>
      </c>
      <c r="D3" s="917" t="s">
        <v>107</v>
      </c>
      <c r="E3" s="917" t="s">
        <v>108</v>
      </c>
      <c r="F3" s="40" t="s">
        <v>2</v>
      </c>
      <c r="G3" s="917" t="s">
        <v>353</v>
      </c>
      <c r="H3" s="914" t="s">
        <v>352</v>
      </c>
      <c r="I3" s="919" t="s">
        <v>416</v>
      </c>
      <c r="J3" s="920"/>
      <c r="K3" s="920"/>
      <c r="L3" s="920"/>
      <c r="M3" s="921"/>
      <c r="O3" s="2" t="s">
        <v>0</v>
      </c>
      <c r="P3" s="2" t="s">
        <v>1</v>
      </c>
      <c r="Q3" s="3" t="s">
        <v>3</v>
      </c>
    </row>
    <row r="4" spans="1:18" ht="31.15" customHeight="1" thickBot="1">
      <c r="A4" s="899"/>
      <c r="B4" s="923"/>
      <c r="C4" s="899"/>
      <c r="D4" s="918"/>
      <c r="E4" s="918"/>
      <c r="F4" s="41" t="s">
        <v>5</v>
      </c>
      <c r="G4" s="918"/>
      <c r="H4" s="915"/>
      <c r="I4" s="164" t="s">
        <v>0</v>
      </c>
      <c r="J4" s="165" t="s">
        <v>72</v>
      </c>
      <c r="K4" s="164" t="s">
        <v>6</v>
      </c>
      <c r="L4" s="166" t="s">
        <v>310</v>
      </c>
      <c r="M4" s="166" t="s">
        <v>352</v>
      </c>
      <c r="O4" s="4" t="s">
        <v>4</v>
      </c>
      <c r="P4" s="4" t="s">
        <v>4</v>
      </c>
      <c r="Q4" s="5">
        <v>2017</v>
      </c>
    </row>
    <row r="5" spans="1:18" ht="43.15" customHeight="1" thickBot="1">
      <c r="A5" s="499" t="s">
        <v>354</v>
      </c>
      <c r="B5" s="167" t="s">
        <v>73</v>
      </c>
      <c r="C5" s="386">
        <v>850</v>
      </c>
      <c r="D5" s="161">
        <f>I5+O5</f>
        <v>850</v>
      </c>
      <c r="E5" s="161">
        <f>P5+J5</f>
        <v>0</v>
      </c>
      <c r="F5" s="195">
        <f>SUM(E5/D5)*100</f>
        <v>0</v>
      </c>
      <c r="G5" s="61">
        <f>L5+Q5</f>
        <v>3982.6</v>
      </c>
      <c r="H5" s="162">
        <f>SUM(E5/G5)*100</f>
        <v>0</v>
      </c>
      <c r="I5" s="474">
        <v>0</v>
      </c>
      <c r="J5" s="446">
        <v>0</v>
      </c>
      <c r="K5" s="161"/>
      <c r="L5" s="631">
        <v>547.9</v>
      </c>
      <c r="M5" s="163">
        <f>SUM(J5/L5)*100</f>
        <v>0</v>
      </c>
      <c r="N5" s="203"/>
      <c r="O5" s="6">
        <v>850</v>
      </c>
      <c r="P5" s="6">
        <v>0</v>
      </c>
      <c r="Q5" s="6">
        <v>3434.7</v>
      </c>
    </row>
    <row r="6" spans="1:18" s="229" customFormat="1" ht="39.950000000000003" customHeight="1" thickBot="1">
      <c r="A6" s="500" t="s">
        <v>120</v>
      </c>
      <c r="B6" s="497"/>
      <c r="C6" s="493">
        <f>SUM(C5:C5)</f>
        <v>850</v>
      </c>
      <c r="D6" s="495">
        <f>SUM(D5:D5)</f>
        <v>850</v>
      </c>
      <c r="E6" s="494">
        <f>SUM(E5:E5)</f>
        <v>0</v>
      </c>
      <c r="F6" s="495">
        <f>SUM(E6/D6)*100</f>
        <v>0</v>
      </c>
      <c r="G6" s="495">
        <f>SUM(G5:G5)</f>
        <v>3982.6</v>
      </c>
      <c r="H6" s="496">
        <f>SUM(E6/G6)*100</f>
        <v>0</v>
      </c>
      <c r="I6" s="498">
        <v>0</v>
      </c>
      <c r="J6" s="495">
        <f>SUM(J5:J5)</f>
        <v>0</v>
      </c>
      <c r="K6" s="495"/>
      <c r="L6" s="778">
        <v>547.9</v>
      </c>
      <c r="M6" s="496">
        <f>SUM(J6/L6)*100</f>
        <v>0</v>
      </c>
      <c r="N6" s="501" t="s">
        <v>120</v>
      </c>
      <c r="O6" s="475">
        <f>SUM(O5:O5)</f>
        <v>850</v>
      </c>
      <c r="P6" s="475">
        <v>0</v>
      </c>
      <c r="Q6" s="779">
        <v>3434.7</v>
      </c>
    </row>
    <row r="7" spans="1:18">
      <c r="D7" s="284"/>
      <c r="O7" s="224"/>
    </row>
    <row r="8" spans="1:18" ht="15.75">
      <c r="G8" s="259"/>
      <c r="O8" s="224"/>
      <c r="P8" s="224"/>
    </row>
    <row r="18" spans="12:12">
      <c r="L18" s="98"/>
    </row>
  </sheetData>
  <mergeCells count="10">
    <mergeCell ref="A1:M1"/>
    <mergeCell ref="A2:M2"/>
    <mergeCell ref="H3:H4"/>
    <mergeCell ref="C3:C4"/>
    <mergeCell ref="D3:D4"/>
    <mergeCell ref="E3:E4"/>
    <mergeCell ref="G3:G4"/>
    <mergeCell ref="I3:M3"/>
    <mergeCell ref="B3:B4"/>
    <mergeCell ref="A3:A4"/>
  </mergeCells>
  <phoneticPr fontId="24" type="noConversion"/>
  <pageMargins left="0" right="0" top="0.98425196850393704" bottom="0.98425196850393704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92D050"/>
  </sheetPr>
  <dimension ref="A1:U38"/>
  <sheetViews>
    <sheetView zoomScale="80" zoomScaleNormal="80" workbookViewId="0">
      <pane xSplit="1" ySplit="4" topLeftCell="B5" activePane="bottomRight" state="frozen"/>
      <selection pane="topRight" activeCell="B1" sqref="B1"/>
      <selection pane="bottomLeft" activeCell="A6" sqref="A6"/>
      <selection pane="bottomRight" activeCell="M28" sqref="M28"/>
    </sheetView>
  </sheetViews>
  <sheetFormatPr defaultRowHeight="15"/>
  <cols>
    <col min="1" max="1" width="18.5546875" customWidth="1"/>
    <col min="2" max="2" width="7" customWidth="1"/>
    <col min="3" max="3" width="7.109375" customWidth="1"/>
    <col min="4" max="4" width="7.21875" customWidth="1"/>
    <col min="5" max="5" width="6.6640625" customWidth="1"/>
    <col min="6" max="6" width="5.77734375" customWidth="1"/>
    <col min="7" max="7" width="7.109375" customWidth="1"/>
    <col min="8" max="8" width="6.6640625" customWidth="1"/>
    <col min="9" max="9" width="6.109375" customWidth="1"/>
    <col min="10" max="10" width="7.33203125" customWidth="1"/>
    <col min="11" max="11" width="7.21875" customWidth="1"/>
    <col min="12" max="12" width="6" customWidth="1"/>
    <col min="13" max="15" width="5.77734375" customWidth="1"/>
    <col min="16" max="17" width="5.21875" customWidth="1"/>
    <col min="18" max="18" width="5" customWidth="1"/>
    <col min="19" max="19" width="5.109375" customWidth="1"/>
  </cols>
  <sheetData>
    <row r="1" spans="1:21" ht="20.45" customHeight="1" thickBot="1">
      <c r="A1" s="924" t="s">
        <v>433</v>
      </c>
      <c r="B1" s="924"/>
      <c r="C1" s="924"/>
      <c r="D1" s="924"/>
      <c r="E1" s="924"/>
      <c r="F1" s="924"/>
      <c r="G1" s="924"/>
      <c r="H1" s="924"/>
      <c r="I1" s="924"/>
      <c r="J1" s="924"/>
      <c r="K1" s="924"/>
      <c r="L1" s="924"/>
      <c r="M1" s="924"/>
      <c r="N1" s="924"/>
      <c r="O1" s="924"/>
      <c r="P1" s="31"/>
      <c r="Q1" s="31"/>
      <c r="R1" s="31"/>
    </row>
    <row r="2" spans="1:21" ht="22.15" customHeight="1" thickBot="1">
      <c r="A2" s="67" t="s">
        <v>23</v>
      </c>
      <c r="B2" s="926" t="s">
        <v>147</v>
      </c>
      <c r="C2" s="926"/>
      <c r="D2" s="927"/>
      <c r="E2" s="933" t="s">
        <v>136</v>
      </c>
      <c r="F2" s="934"/>
      <c r="G2" s="925" t="s">
        <v>130</v>
      </c>
      <c r="H2" s="926"/>
      <c r="I2" s="927"/>
      <c r="J2" s="925" t="s">
        <v>330</v>
      </c>
      <c r="K2" s="926"/>
      <c r="L2" s="927"/>
      <c r="M2" s="925" t="s">
        <v>109</v>
      </c>
      <c r="N2" s="926"/>
      <c r="O2" s="927"/>
      <c r="P2" s="930" t="s">
        <v>110</v>
      </c>
      <c r="Q2" s="931"/>
      <c r="R2" s="931"/>
      <c r="S2" s="932"/>
    </row>
    <row r="3" spans="1:21" ht="29.45" customHeight="1" thickBot="1">
      <c r="A3" s="69" t="s">
        <v>45</v>
      </c>
      <c r="B3" s="870" t="s">
        <v>417</v>
      </c>
      <c r="C3" s="872"/>
      <c r="D3" s="67" t="s">
        <v>111</v>
      </c>
      <c r="E3" s="870" t="s">
        <v>417</v>
      </c>
      <c r="F3" s="872"/>
      <c r="G3" s="870" t="s">
        <v>417</v>
      </c>
      <c r="H3" s="872"/>
      <c r="I3" s="68" t="s">
        <v>111</v>
      </c>
      <c r="J3" s="870" t="s">
        <v>417</v>
      </c>
      <c r="K3" s="872"/>
      <c r="L3" s="67" t="s">
        <v>111</v>
      </c>
      <c r="M3" s="870" t="s">
        <v>417</v>
      </c>
      <c r="N3" s="872"/>
      <c r="O3" s="935" t="s">
        <v>112</v>
      </c>
      <c r="P3" s="928">
        <v>42917</v>
      </c>
      <c r="Q3" s="929"/>
      <c r="R3" s="928">
        <v>43282</v>
      </c>
      <c r="S3" s="929"/>
    </row>
    <row r="4" spans="1:21" ht="30" customHeight="1" thickBot="1">
      <c r="A4" s="69" t="s">
        <v>15</v>
      </c>
      <c r="B4" s="67">
        <v>2017</v>
      </c>
      <c r="C4" s="310">
        <v>2018</v>
      </c>
      <c r="D4" s="69" t="s">
        <v>113</v>
      </c>
      <c r="E4" s="67">
        <v>2017</v>
      </c>
      <c r="F4" s="310">
        <v>2018</v>
      </c>
      <c r="G4" s="67">
        <v>2017</v>
      </c>
      <c r="H4" s="310">
        <v>2018</v>
      </c>
      <c r="I4" s="68" t="s">
        <v>113</v>
      </c>
      <c r="J4" s="67">
        <v>2017</v>
      </c>
      <c r="K4" s="310">
        <v>2018</v>
      </c>
      <c r="L4" s="69" t="s">
        <v>113</v>
      </c>
      <c r="M4" s="67">
        <v>2017</v>
      </c>
      <c r="N4" s="310">
        <v>2018</v>
      </c>
      <c r="O4" s="936"/>
      <c r="P4" s="93" t="s">
        <v>134</v>
      </c>
      <c r="Q4" s="94" t="s">
        <v>135</v>
      </c>
      <c r="R4" s="93" t="s">
        <v>134</v>
      </c>
      <c r="S4" s="95" t="s">
        <v>135</v>
      </c>
      <c r="T4" s="86"/>
    </row>
    <row r="5" spans="1:21" ht="21" customHeight="1">
      <c r="A5" s="145" t="s">
        <v>114</v>
      </c>
      <c r="B5" s="566">
        <v>1906.6</v>
      </c>
      <c r="C5" s="49">
        <v>2010.1</v>
      </c>
      <c r="D5" s="50">
        <f t="shared" ref="D5:D25" si="0">C5/B5*100</f>
        <v>105.42851148641562</v>
      </c>
      <c r="E5" s="50">
        <f>B5/B25*100</f>
        <v>12.632932024939866</v>
      </c>
      <c r="F5" s="50">
        <f>C5/C25*100</f>
        <v>11.802803173093297</v>
      </c>
      <c r="G5" s="462">
        <f>B5/P5*1000</f>
        <v>2933.2307692307695</v>
      </c>
      <c r="H5" s="462">
        <f>C5/R5*1000</f>
        <v>3092.4615384615381</v>
      </c>
      <c r="I5" s="176">
        <f>H5/G5*100</f>
        <v>105.42851148641559</v>
      </c>
      <c r="J5" s="48">
        <v>1757.5</v>
      </c>
      <c r="K5" s="50">
        <v>1934.4</v>
      </c>
      <c r="L5" s="50">
        <f>K5/J5*100</f>
        <v>110.06543385490755</v>
      </c>
      <c r="M5" s="50">
        <f>J5/B5*100</f>
        <v>92.179796496380987</v>
      </c>
      <c r="N5" s="50">
        <f>K5/C5*100</f>
        <v>96.234018208049349</v>
      </c>
      <c r="O5" s="50">
        <f>N5-M5</f>
        <v>4.0542217116683616</v>
      </c>
      <c r="P5" s="177">
        <v>650</v>
      </c>
      <c r="Q5" s="177">
        <v>200</v>
      </c>
      <c r="R5" s="177">
        <v>650</v>
      </c>
      <c r="S5" s="177">
        <v>200</v>
      </c>
      <c r="T5" s="157">
        <f>R5+S5</f>
        <v>850</v>
      </c>
      <c r="U5" s="48"/>
    </row>
    <row r="6" spans="1:21" ht="21" customHeight="1">
      <c r="A6" s="65" t="s">
        <v>254</v>
      </c>
      <c r="B6" s="49">
        <v>352.1</v>
      </c>
      <c r="C6" s="49">
        <v>609.20000000000005</v>
      </c>
      <c r="D6" s="50">
        <f t="shared" si="0"/>
        <v>173.01902868503268</v>
      </c>
      <c r="E6" s="50">
        <f>B6/B25*100</f>
        <v>2.3329777436176058</v>
      </c>
      <c r="F6" s="50">
        <f>C6/C25*100</f>
        <v>3.5770696448178887</v>
      </c>
      <c r="G6" s="462">
        <f t="shared" ref="G6:G24" si="1">B6/P6*1000</f>
        <v>2347.3333333333335</v>
      </c>
      <c r="H6" s="462">
        <f t="shared" ref="H6:H24" si="2">C6/R6*1000</f>
        <v>3206.3157894736842</v>
      </c>
      <c r="I6" s="176">
        <f t="shared" ref="I6:I10" si="3">H6/G6*100</f>
        <v>136.59397001449946</v>
      </c>
      <c r="J6" s="50">
        <v>323.5</v>
      </c>
      <c r="K6" s="50">
        <v>548.79999999999995</v>
      </c>
      <c r="L6" s="50">
        <f t="shared" ref="L6:L10" si="4">K6/J6*100</f>
        <v>169.64451313755796</v>
      </c>
      <c r="M6" s="50">
        <f t="shared" ref="M6:M12" si="5">J6/B6*100</f>
        <v>91.877307583072991</v>
      </c>
      <c r="N6" s="50">
        <f t="shared" ref="N6:N11" si="6">K6/C6*100</f>
        <v>90.085357846355862</v>
      </c>
      <c r="O6" s="50">
        <f t="shared" ref="O6:O11" si="7">N6-M6</f>
        <v>-1.7919497367171289</v>
      </c>
      <c r="P6" s="177">
        <v>150</v>
      </c>
      <c r="Q6" s="177"/>
      <c r="R6" s="177">
        <v>190</v>
      </c>
      <c r="S6" s="177"/>
      <c r="T6" s="157">
        <v>190</v>
      </c>
      <c r="U6" s="50"/>
    </row>
    <row r="7" spans="1:21" ht="21" customHeight="1">
      <c r="A7" s="65" t="s">
        <v>155</v>
      </c>
      <c r="B7" s="49">
        <v>252.9</v>
      </c>
      <c r="C7" s="49">
        <v>365.7</v>
      </c>
      <c r="D7" s="50">
        <f t="shared" si="0"/>
        <v>144.60260972716489</v>
      </c>
      <c r="E7" s="50">
        <f>B7/B25*100</f>
        <v>1.6756889274663238</v>
      </c>
      <c r="F7" s="50">
        <f>C7/C25*100</f>
        <v>2.1472987017562404</v>
      </c>
      <c r="G7" s="462">
        <f t="shared" si="1"/>
        <v>2529</v>
      </c>
      <c r="H7" s="462">
        <f t="shared" si="2"/>
        <v>3657</v>
      </c>
      <c r="I7" s="176">
        <f t="shared" si="3"/>
        <v>144.60260972716489</v>
      </c>
      <c r="J7" s="50">
        <v>219</v>
      </c>
      <c r="K7" s="50">
        <v>315</v>
      </c>
      <c r="L7" s="50">
        <f t="shared" si="4"/>
        <v>143.83561643835617</v>
      </c>
      <c r="M7" s="50">
        <f t="shared" si="5"/>
        <v>86.595492289442461</v>
      </c>
      <c r="N7" s="50">
        <f t="shared" si="6"/>
        <v>86.136177194421663</v>
      </c>
      <c r="O7" s="50">
        <f t="shared" si="7"/>
        <v>-0.45931509502079848</v>
      </c>
      <c r="P7" s="177">
        <v>100</v>
      </c>
      <c r="Q7" s="177">
        <v>100</v>
      </c>
      <c r="R7" s="177">
        <v>100</v>
      </c>
      <c r="S7" s="177">
        <v>100</v>
      </c>
      <c r="T7" s="157">
        <f t="shared" ref="T7:T16" si="8">R7+S7</f>
        <v>200</v>
      </c>
      <c r="U7" s="50"/>
    </row>
    <row r="8" spans="1:21" ht="21" customHeight="1">
      <c r="A8" s="65" t="s">
        <v>115</v>
      </c>
      <c r="B8" s="49">
        <v>1541.1</v>
      </c>
      <c r="C8" s="49">
        <v>1637.4</v>
      </c>
      <c r="D8" s="50">
        <f t="shared" si="0"/>
        <v>106.24878333657779</v>
      </c>
      <c r="E8" s="50">
        <f>B8/B25*100</f>
        <v>10.211167283979245</v>
      </c>
      <c r="F8" s="50">
        <f>C8/C25*100</f>
        <v>9.6144022265673179</v>
      </c>
      <c r="G8" s="462">
        <f t="shared" si="1"/>
        <v>2612.0338983050847</v>
      </c>
      <c r="H8" s="462">
        <f t="shared" si="2"/>
        <v>2775.2542372881358</v>
      </c>
      <c r="I8" s="176">
        <f t="shared" si="3"/>
        <v>106.24878333657777</v>
      </c>
      <c r="J8" s="50">
        <v>1469.3</v>
      </c>
      <c r="K8" s="50">
        <v>1536.7</v>
      </c>
      <c r="L8" s="50">
        <f t="shared" si="4"/>
        <v>104.58721840332133</v>
      </c>
      <c r="M8" s="50">
        <f t="shared" si="5"/>
        <v>95.340990201803905</v>
      </c>
      <c r="N8" s="50">
        <f t="shared" si="6"/>
        <v>93.850006107243189</v>
      </c>
      <c r="O8" s="50">
        <f t="shared" si="7"/>
        <v>-1.4909840945607158</v>
      </c>
      <c r="P8" s="177">
        <v>590</v>
      </c>
      <c r="Q8" s="177">
        <v>0</v>
      </c>
      <c r="R8" s="177">
        <v>590</v>
      </c>
      <c r="S8" s="177"/>
      <c r="T8" s="157">
        <v>590</v>
      </c>
      <c r="U8" s="50"/>
    </row>
    <row r="9" spans="1:21" ht="21" customHeight="1">
      <c r="A9" s="65" t="s">
        <v>116</v>
      </c>
      <c r="B9" s="49">
        <v>256.5</v>
      </c>
      <c r="C9" s="49">
        <v>189.1</v>
      </c>
      <c r="D9" s="50">
        <f t="shared" si="0"/>
        <v>73.72319688109161</v>
      </c>
      <c r="E9" s="50">
        <f>B9/B25*100</f>
        <v>1.6995421506331039</v>
      </c>
      <c r="F9" s="50">
        <f>C9/C25*100</f>
        <v>1.1103477837082447</v>
      </c>
      <c r="G9" s="462">
        <f t="shared" si="1"/>
        <v>1457.3863636363635</v>
      </c>
      <c r="H9" s="462">
        <f t="shared" si="2"/>
        <v>1703.6036036036035</v>
      </c>
      <c r="I9" s="176">
        <f t="shared" si="3"/>
        <v>116.89443829794708</v>
      </c>
      <c r="J9" s="50">
        <v>218.6</v>
      </c>
      <c r="K9" s="222">
        <v>151.5</v>
      </c>
      <c r="L9" s="50">
        <f t="shared" si="4"/>
        <v>69.304666056724614</v>
      </c>
      <c r="M9" s="50">
        <f t="shared" si="5"/>
        <v>85.22417153996102</v>
      </c>
      <c r="N9" s="50">
        <f t="shared" si="6"/>
        <v>80.116340560549986</v>
      </c>
      <c r="O9" s="50">
        <f t="shared" si="7"/>
        <v>-5.1078309794110339</v>
      </c>
      <c r="P9" s="177">
        <v>176</v>
      </c>
      <c r="Q9" s="177">
        <v>0</v>
      </c>
      <c r="R9" s="177">
        <v>111</v>
      </c>
      <c r="S9" s="177"/>
      <c r="T9" s="157">
        <v>111</v>
      </c>
      <c r="U9" s="50"/>
    </row>
    <row r="10" spans="1:21" ht="21" customHeight="1">
      <c r="A10" s="65" t="s">
        <v>117</v>
      </c>
      <c r="B10" s="49">
        <v>4170</v>
      </c>
      <c r="C10" s="49">
        <v>4322</v>
      </c>
      <c r="D10" s="50">
        <f t="shared" si="0"/>
        <v>103.64508393285372</v>
      </c>
      <c r="E10" s="50">
        <f>B10/B25*100</f>
        <v>27.629983501520638</v>
      </c>
      <c r="F10" s="50">
        <f>C10/C25*100</f>
        <v>25.377700270687647</v>
      </c>
      <c r="G10" s="462">
        <f t="shared" si="1"/>
        <v>4170</v>
      </c>
      <c r="H10" s="462">
        <f t="shared" si="2"/>
        <v>4322</v>
      </c>
      <c r="I10" s="176">
        <f t="shared" si="3"/>
        <v>103.64508393285372</v>
      </c>
      <c r="J10" s="222">
        <v>3850.2</v>
      </c>
      <c r="K10" s="50">
        <v>4061</v>
      </c>
      <c r="L10" s="50">
        <f t="shared" si="4"/>
        <v>105.47504025764896</v>
      </c>
      <c r="M10" s="50">
        <f t="shared" si="5"/>
        <v>92.33093525179855</v>
      </c>
      <c r="N10" s="50">
        <f t="shared" si="6"/>
        <v>93.961129106894958</v>
      </c>
      <c r="O10" s="50">
        <f t="shared" si="7"/>
        <v>1.6301938550964081</v>
      </c>
      <c r="P10" s="177">
        <v>1000</v>
      </c>
      <c r="Q10" s="177">
        <v>0</v>
      </c>
      <c r="R10" s="177">
        <v>1000</v>
      </c>
      <c r="S10" s="177"/>
      <c r="T10" s="157">
        <v>1000</v>
      </c>
      <c r="U10" s="50"/>
    </row>
    <row r="11" spans="1:21" ht="21" customHeight="1">
      <c r="A11" s="65" t="s">
        <v>311</v>
      </c>
      <c r="B11" s="49">
        <v>2031.6</v>
      </c>
      <c r="C11" s="49">
        <v>1885.8</v>
      </c>
      <c r="D11" s="50">
        <f t="shared" si="0"/>
        <v>92.823390431187249</v>
      </c>
      <c r="E11" s="50">
        <f>B11/B25*100</f>
        <v>13.461168940453074</v>
      </c>
      <c r="F11" s="50">
        <f>C11/C25*100</f>
        <v>11.072944740967783</v>
      </c>
      <c r="G11" s="462">
        <f t="shared" si="1"/>
        <v>4063.2000000000003</v>
      </c>
      <c r="H11" s="462">
        <f t="shared" si="2"/>
        <v>3771.6</v>
      </c>
      <c r="I11" s="176"/>
      <c r="J11" s="50">
        <v>1777.4</v>
      </c>
      <c r="K11" s="50">
        <v>1727.6</v>
      </c>
      <c r="L11" s="176">
        <f>K11/J11*100</f>
        <v>97.198154607854164</v>
      </c>
      <c r="M11" s="50">
        <f t="shared" si="5"/>
        <v>87.487694428037017</v>
      </c>
      <c r="N11" s="50">
        <f t="shared" si="6"/>
        <v>91.610987379361546</v>
      </c>
      <c r="O11" s="50">
        <f t="shared" si="7"/>
        <v>4.1232929513245296</v>
      </c>
      <c r="P11" s="177">
        <v>500</v>
      </c>
      <c r="Q11" s="177"/>
      <c r="R11" s="177">
        <v>500</v>
      </c>
      <c r="S11" s="177"/>
      <c r="T11" s="157">
        <f t="shared" si="8"/>
        <v>500</v>
      </c>
      <c r="U11" s="50"/>
    </row>
    <row r="12" spans="1:21" ht="21" customHeight="1" thickBot="1">
      <c r="A12" s="503" t="s">
        <v>432</v>
      </c>
      <c r="B12" s="567">
        <v>2391</v>
      </c>
      <c r="C12" s="49">
        <v>3583</v>
      </c>
      <c r="D12" s="50">
        <f>C12/B12*100</f>
        <v>149.85361773316603</v>
      </c>
      <c r="E12" s="50">
        <f>B12/B25*100</f>
        <v>15.842515719936653</v>
      </c>
      <c r="F12" s="50">
        <f>C12/C25*100</f>
        <v>21.038477572853733</v>
      </c>
      <c r="G12" s="462">
        <f t="shared" si="1"/>
        <v>3154.3535620052771</v>
      </c>
      <c r="H12" s="462">
        <f t="shared" si="2"/>
        <v>4726.9129287598944</v>
      </c>
      <c r="I12" s="176">
        <f t="shared" ref="I12" si="9">H12/G12*100</f>
        <v>149.85361773316603</v>
      </c>
      <c r="J12" s="146">
        <v>2321.1999999999998</v>
      </c>
      <c r="K12" s="50">
        <v>3477.4</v>
      </c>
      <c r="L12" s="176">
        <f>K12/J12*100</f>
        <v>149.81044287437535</v>
      </c>
      <c r="M12" s="50">
        <f t="shared" si="5"/>
        <v>97.080719364282714</v>
      </c>
      <c r="N12" s="50">
        <f>K12/C12*100</f>
        <v>97.052749092938882</v>
      </c>
      <c r="O12" s="50">
        <f>N12-M12</f>
        <v>-2.7970271343832565E-2</v>
      </c>
      <c r="P12" s="177">
        <v>758</v>
      </c>
      <c r="Q12" s="177"/>
      <c r="R12" s="177">
        <v>758</v>
      </c>
      <c r="S12" s="177"/>
      <c r="T12" s="157">
        <v>758</v>
      </c>
      <c r="U12" s="146"/>
    </row>
    <row r="13" spans="1:21" ht="21" customHeight="1">
      <c r="A13" s="65" t="s">
        <v>154</v>
      </c>
      <c r="B13" s="49"/>
      <c r="C13" s="49"/>
      <c r="D13" s="50"/>
      <c r="E13" s="50"/>
      <c r="F13" s="50"/>
      <c r="G13" s="462"/>
      <c r="H13" s="462"/>
      <c r="I13" s="176"/>
      <c r="J13" s="50"/>
      <c r="K13" s="50"/>
      <c r="L13" s="50"/>
      <c r="M13" s="50"/>
      <c r="N13" s="50"/>
      <c r="O13" s="50"/>
      <c r="P13" s="177"/>
      <c r="Q13" s="177"/>
      <c r="R13" s="177"/>
      <c r="S13" s="177"/>
      <c r="T13" s="157">
        <f t="shared" si="8"/>
        <v>0</v>
      </c>
      <c r="U13" s="50"/>
    </row>
    <row r="14" spans="1:21" ht="21" customHeight="1">
      <c r="A14" s="185" t="s">
        <v>361</v>
      </c>
      <c r="B14" s="49">
        <v>1122.5</v>
      </c>
      <c r="C14" s="49">
        <v>1123.4000000000001</v>
      </c>
      <c r="D14" s="50">
        <f t="shared" si="0"/>
        <v>100.08017817371939</v>
      </c>
      <c r="E14" s="50">
        <f>B14/B25*100</f>
        <v>7.4375675013086129</v>
      </c>
      <c r="F14" s="50">
        <f>C14/C25*100</f>
        <v>6.5963231106178855</v>
      </c>
      <c r="G14" s="462">
        <f t="shared" si="1"/>
        <v>3741.6666666666665</v>
      </c>
      <c r="H14" s="462">
        <f t="shared" si="2"/>
        <v>3744.666666666667</v>
      </c>
      <c r="I14" s="176">
        <f t="shared" ref="I14:I19" si="10">H14/G14*100</f>
        <v>100.08017817371939</v>
      </c>
      <c r="J14" s="50">
        <v>1084.3</v>
      </c>
      <c r="K14" s="50">
        <v>963.8</v>
      </c>
      <c r="L14" s="50">
        <f>K14/J14*100</f>
        <v>88.886839435580555</v>
      </c>
      <c r="M14" s="50">
        <f>J14/B14*100</f>
        <v>96.596881959910903</v>
      </c>
      <c r="N14" s="50">
        <f>K14/C14*100</f>
        <v>85.793128004272731</v>
      </c>
      <c r="O14" s="50">
        <f>N14-M14</f>
        <v>-10.803753955638172</v>
      </c>
      <c r="P14" s="177">
        <v>300</v>
      </c>
      <c r="Q14" s="177">
        <v>0</v>
      </c>
      <c r="R14" s="177">
        <v>300</v>
      </c>
      <c r="S14" s="177"/>
      <c r="T14" s="157">
        <v>300</v>
      </c>
      <c r="U14" s="50"/>
    </row>
    <row r="15" spans="1:21" ht="21" customHeight="1">
      <c r="A15" s="186" t="s">
        <v>362</v>
      </c>
      <c r="B15" s="49">
        <v>903.6</v>
      </c>
      <c r="C15" s="49">
        <v>1106.9000000000001</v>
      </c>
      <c r="D15" s="50">
        <f t="shared" si="0"/>
        <v>122.4988933156264</v>
      </c>
      <c r="E15" s="50">
        <f>B15/B25*100</f>
        <v>5.9871590148618825</v>
      </c>
      <c r="F15" s="50">
        <f>C15/C25*100</f>
        <v>6.4994392479463574</v>
      </c>
      <c r="G15" s="462">
        <f t="shared" si="1"/>
        <v>2581.7142857142858</v>
      </c>
      <c r="H15" s="462">
        <f t="shared" si="2"/>
        <v>3162.5714285714289</v>
      </c>
      <c r="I15" s="176">
        <f t="shared" si="10"/>
        <v>122.4988933156264</v>
      </c>
      <c r="J15" s="50">
        <v>840.1</v>
      </c>
      <c r="K15" s="50">
        <v>1019.1</v>
      </c>
      <c r="L15" s="50">
        <f>K15/J15*100</f>
        <v>121.30698726342102</v>
      </c>
      <c r="M15" s="50">
        <f>J15/B15*100</f>
        <v>92.972554227534303</v>
      </c>
      <c r="N15" s="50">
        <f>K15/C15*100</f>
        <v>92.067937483060788</v>
      </c>
      <c r="O15" s="50">
        <f>N15-M15</f>
        <v>-0.9046167444735147</v>
      </c>
      <c r="P15" s="177">
        <v>350</v>
      </c>
      <c r="Q15" s="177"/>
      <c r="R15" s="177">
        <v>350</v>
      </c>
      <c r="S15" s="177"/>
      <c r="T15" s="157">
        <f t="shared" si="8"/>
        <v>350</v>
      </c>
      <c r="U15" s="50"/>
    </row>
    <row r="16" spans="1:21" ht="21" customHeight="1">
      <c r="A16" s="185" t="s">
        <v>360</v>
      </c>
      <c r="B16" s="49">
        <v>43.2</v>
      </c>
      <c r="C16" s="49">
        <v>44.4</v>
      </c>
      <c r="D16" s="50">
        <f t="shared" si="0"/>
        <v>102.77777777777777</v>
      </c>
      <c r="E16" s="50">
        <f>B16/B25*100</f>
        <v>0.28623867800136488</v>
      </c>
      <c r="F16" s="50">
        <f>C16/C25*100</f>
        <v>0.26070566682520391</v>
      </c>
      <c r="G16" s="462">
        <f t="shared" si="1"/>
        <v>3600</v>
      </c>
      <c r="H16" s="462">
        <f t="shared" si="2"/>
        <v>3699.9999999999995</v>
      </c>
      <c r="I16" s="176">
        <f t="shared" si="10"/>
        <v>102.77777777777777</v>
      </c>
      <c r="J16" s="50"/>
      <c r="K16" s="50"/>
      <c r="L16" s="50"/>
      <c r="M16" s="50"/>
      <c r="N16" s="50"/>
      <c r="O16" s="50"/>
      <c r="P16" s="177">
        <v>12</v>
      </c>
      <c r="Q16" s="177">
        <v>17</v>
      </c>
      <c r="R16" s="177">
        <v>12</v>
      </c>
      <c r="S16" s="177">
        <v>17</v>
      </c>
      <c r="T16" s="157">
        <f t="shared" si="8"/>
        <v>29</v>
      </c>
      <c r="U16" s="50"/>
    </row>
    <row r="17" spans="1:21" ht="21" customHeight="1">
      <c r="A17" s="185" t="s">
        <v>359</v>
      </c>
      <c r="B17" s="49">
        <v>15.1</v>
      </c>
      <c r="C17" s="49">
        <v>16.5</v>
      </c>
      <c r="D17" s="50">
        <f t="shared" si="0"/>
        <v>109.27152317880795</v>
      </c>
      <c r="E17" s="50">
        <f>B17/B25*100</f>
        <v>0.10005101939399559</v>
      </c>
      <c r="F17" s="50">
        <f>C17/C25*100</f>
        <v>9.6883862671528487E-2</v>
      </c>
      <c r="G17" s="462">
        <f t="shared" si="1"/>
        <v>3020</v>
      </c>
      <c r="H17" s="462">
        <f t="shared" si="2"/>
        <v>2750</v>
      </c>
      <c r="I17" s="176">
        <f t="shared" si="10"/>
        <v>91.059602649006621</v>
      </c>
      <c r="J17" s="50"/>
      <c r="K17" s="50"/>
      <c r="L17" s="50"/>
      <c r="M17" s="50"/>
      <c r="N17" s="50"/>
      <c r="O17" s="50"/>
      <c r="P17" s="177">
        <v>5</v>
      </c>
      <c r="Q17" s="177"/>
      <c r="R17" s="177">
        <v>6</v>
      </c>
      <c r="S17" s="177"/>
      <c r="T17" s="157">
        <v>6</v>
      </c>
      <c r="U17" s="50"/>
    </row>
    <row r="18" spans="1:21" ht="21" customHeight="1">
      <c r="A18" s="185" t="s">
        <v>186</v>
      </c>
      <c r="B18" s="49">
        <v>26.2</v>
      </c>
      <c r="C18" s="49">
        <v>5</v>
      </c>
      <c r="D18" s="50">
        <f t="shared" si="0"/>
        <v>19.083969465648856</v>
      </c>
      <c r="E18" s="50">
        <f>B18/B25*100</f>
        <v>0.17359845749156849</v>
      </c>
      <c r="F18" s="50">
        <f>C18/C25*100</f>
        <v>2.9358746264099542E-2</v>
      </c>
      <c r="G18" s="462">
        <f t="shared" si="1"/>
        <v>1310</v>
      </c>
      <c r="H18" s="462">
        <f t="shared" si="2"/>
        <v>250</v>
      </c>
      <c r="I18" s="176">
        <f>H18/G18*100</f>
        <v>19.083969465648856</v>
      </c>
      <c r="J18" s="50"/>
      <c r="K18" s="50"/>
      <c r="L18" s="50"/>
      <c r="M18" s="50"/>
      <c r="N18" s="50"/>
      <c r="O18" s="50"/>
      <c r="P18" s="177">
        <v>20</v>
      </c>
      <c r="Q18" s="177">
        <v>8</v>
      </c>
      <c r="R18" s="177">
        <v>20</v>
      </c>
      <c r="S18" s="177">
        <v>8</v>
      </c>
      <c r="T18" s="157">
        <f t="shared" ref="T18:T22" si="11">R18+S18</f>
        <v>28</v>
      </c>
      <c r="U18" s="50"/>
    </row>
    <row r="19" spans="1:21" ht="21" customHeight="1">
      <c r="A19" s="185" t="s">
        <v>358</v>
      </c>
      <c r="B19" s="49">
        <v>30.6</v>
      </c>
      <c r="C19" s="49">
        <v>34.1</v>
      </c>
      <c r="D19" s="50">
        <f t="shared" si="0"/>
        <v>111.43790849673204</v>
      </c>
      <c r="E19" s="50">
        <f>B19/B25*100</f>
        <v>0.20275239691763344</v>
      </c>
      <c r="F19" s="50">
        <f>C19/C25*100</f>
        <v>0.2002266495211589</v>
      </c>
      <c r="G19" s="462">
        <f t="shared" si="1"/>
        <v>2781.8181818181815</v>
      </c>
      <c r="H19" s="462">
        <f t="shared" si="2"/>
        <v>3100</v>
      </c>
      <c r="I19" s="176">
        <f t="shared" si="10"/>
        <v>111.43790849673204</v>
      </c>
      <c r="J19" s="50">
        <v>10.7</v>
      </c>
      <c r="K19" s="50"/>
      <c r="L19" s="176">
        <f>K19/J19*100</f>
        <v>0</v>
      </c>
      <c r="M19" s="50">
        <v>0</v>
      </c>
      <c r="N19" s="50">
        <f>K19/C19*100</f>
        <v>0</v>
      </c>
      <c r="O19" s="50">
        <f>N19-M19</f>
        <v>0</v>
      </c>
      <c r="P19" s="177">
        <v>11</v>
      </c>
      <c r="Q19" s="177"/>
      <c r="R19" s="177">
        <v>11</v>
      </c>
      <c r="S19" s="177"/>
      <c r="T19" s="157">
        <f t="shared" si="11"/>
        <v>11</v>
      </c>
      <c r="U19" s="50"/>
    </row>
    <row r="20" spans="1:21" ht="21" customHeight="1">
      <c r="A20" s="185" t="s">
        <v>197</v>
      </c>
      <c r="B20" s="49"/>
      <c r="C20" s="49"/>
      <c r="D20" s="50"/>
      <c r="E20" s="50">
        <f>B20/B25*100</f>
        <v>0</v>
      </c>
      <c r="F20" s="50">
        <f>C20/C25*100</f>
        <v>0</v>
      </c>
      <c r="G20" s="462"/>
      <c r="H20" s="462"/>
      <c r="I20" s="176"/>
      <c r="J20" s="50"/>
      <c r="K20" s="50"/>
      <c r="L20" s="50"/>
      <c r="M20" s="50"/>
      <c r="N20" s="50"/>
      <c r="O20" s="50"/>
      <c r="P20" s="177"/>
      <c r="Q20" s="177">
        <v>20</v>
      </c>
      <c r="R20" s="177"/>
      <c r="S20" s="177">
        <v>20</v>
      </c>
      <c r="T20" s="157">
        <f t="shared" si="11"/>
        <v>20</v>
      </c>
      <c r="U20" s="50"/>
    </row>
    <row r="21" spans="1:21" ht="21" customHeight="1">
      <c r="A21" s="194" t="s">
        <v>198</v>
      </c>
      <c r="B21" s="49">
        <v>16.5</v>
      </c>
      <c r="C21" s="49">
        <v>17.7</v>
      </c>
      <c r="D21" s="50">
        <f>C21/B21*100</f>
        <v>107.27272727272728</v>
      </c>
      <c r="E21" s="50">
        <f>B21/B25*100</f>
        <v>0.10932727284774352</v>
      </c>
      <c r="F21" s="50">
        <f>C21/C25*100</f>
        <v>0.10392996177491239</v>
      </c>
      <c r="G21" s="462">
        <f t="shared" si="1"/>
        <v>3300</v>
      </c>
      <c r="H21" s="462">
        <f t="shared" si="2"/>
        <v>3540</v>
      </c>
      <c r="I21" s="176">
        <f>H21/G21*100</f>
        <v>107.27272727272728</v>
      </c>
      <c r="J21" s="50"/>
      <c r="K21" s="50"/>
      <c r="L21" s="50"/>
      <c r="M21" s="50"/>
      <c r="N21" s="50"/>
      <c r="O21" s="50"/>
      <c r="P21" s="177">
        <v>5</v>
      </c>
      <c r="Q21" s="177"/>
      <c r="R21" s="177">
        <v>5</v>
      </c>
      <c r="S21" s="177"/>
      <c r="T21" s="157">
        <f t="shared" si="11"/>
        <v>5</v>
      </c>
      <c r="U21" s="146"/>
    </row>
    <row r="22" spans="1:21" ht="21" customHeight="1">
      <c r="A22" s="194" t="s">
        <v>261</v>
      </c>
      <c r="B22" s="49">
        <v>23</v>
      </c>
      <c r="C22" s="49">
        <v>24.8</v>
      </c>
      <c r="D22" s="50">
        <f>C22/B22*100</f>
        <v>107.82608695652173</v>
      </c>
      <c r="E22" s="50">
        <f>B22/B25*100</f>
        <v>0.15239559245443038</v>
      </c>
      <c r="F22" s="50">
        <f>C22/C25*100</f>
        <v>0.14561938146993375</v>
      </c>
      <c r="G22" s="462">
        <f t="shared" si="1"/>
        <v>2555.5555555555552</v>
      </c>
      <c r="H22" s="462">
        <f t="shared" si="2"/>
        <v>2755.5555555555557</v>
      </c>
      <c r="I22" s="176">
        <f t="shared" ref="I22:I24" si="12">H22/G22*100</f>
        <v>107.82608695652176</v>
      </c>
      <c r="J22" s="50"/>
      <c r="K22" s="50"/>
      <c r="L22" s="50"/>
      <c r="M22" s="50"/>
      <c r="N22" s="50"/>
      <c r="O22" s="50"/>
      <c r="P22" s="177">
        <v>9</v>
      </c>
      <c r="Q22" s="177"/>
      <c r="R22" s="177">
        <v>9</v>
      </c>
      <c r="S22" s="177"/>
      <c r="T22" s="157">
        <f t="shared" si="11"/>
        <v>9</v>
      </c>
      <c r="U22" s="146"/>
    </row>
    <row r="23" spans="1:21" ht="21" customHeight="1">
      <c r="A23" s="194" t="s">
        <v>262</v>
      </c>
      <c r="B23" s="49">
        <v>6.5</v>
      </c>
      <c r="C23" s="49">
        <v>12</v>
      </c>
      <c r="D23" s="50">
        <f>C23/B23*100</f>
        <v>184.61538461538461</v>
      </c>
      <c r="E23" s="50">
        <f>B23/B25*100</f>
        <v>4.306831960668684E-2</v>
      </c>
      <c r="F23" s="50">
        <f>C23/C25*100</f>
        <v>7.0460991033838904E-2</v>
      </c>
      <c r="G23" s="462">
        <f t="shared" si="1"/>
        <v>3250</v>
      </c>
      <c r="H23" s="462">
        <f t="shared" si="2"/>
        <v>3000</v>
      </c>
      <c r="I23" s="176">
        <f t="shared" si="12"/>
        <v>92.307692307692307</v>
      </c>
      <c r="J23" s="50"/>
      <c r="K23" s="50"/>
      <c r="L23" s="50"/>
      <c r="M23" s="50"/>
      <c r="N23" s="50"/>
      <c r="O23" s="50"/>
      <c r="P23" s="177">
        <v>2</v>
      </c>
      <c r="Q23" s="177"/>
      <c r="R23" s="177">
        <v>4</v>
      </c>
      <c r="S23" s="177"/>
      <c r="T23" s="157">
        <f>R23+S23</f>
        <v>4</v>
      </c>
      <c r="U23" s="146"/>
    </row>
    <row r="24" spans="1:21" ht="21" customHeight="1" thickBot="1">
      <c r="A24" s="194" t="s">
        <v>326</v>
      </c>
      <c r="B24" s="736">
        <v>3.3</v>
      </c>
      <c r="C24" s="49">
        <v>43.6</v>
      </c>
      <c r="D24" s="50">
        <f>C24/B24*100</f>
        <v>1321.2121212121212</v>
      </c>
      <c r="E24" s="50"/>
      <c r="F24" s="50"/>
      <c r="G24" s="462">
        <f t="shared" si="1"/>
        <v>253.84615384615384</v>
      </c>
      <c r="H24" s="462">
        <f t="shared" si="2"/>
        <v>2422.2222222222226</v>
      </c>
      <c r="I24" s="176">
        <f t="shared" si="12"/>
        <v>954.20875420875427</v>
      </c>
      <c r="J24" s="50"/>
      <c r="K24" s="50">
        <v>1.8</v>
      </c>
      <c r="L24" s="50"/>
      <c r="M24" s="50"/>
      <c r="N24" s="50"/>
      <c r="O24" s="50"/>
      <c r="P24" s="177">
        <v>13</v>
      </c>
      <c r="Q24" s="177"/>
      <c r="R24" s="177">
        <v>18</v>
      </c>
      <c r="S24" s="177"/>
      <c r="T24" s="157">
        <v>18</v>
      </c>
      <c r="U24" s="50"/>
    </row>
    <row r="25" spans="1:21" s="229" customFormat="1" ht="22.15" customHeight="1" thickBot="1">
      <c r="A25" s="152" t="s">
        <v>48</v>
      </c>
      <c r="B25" s="780">
        <f>SUM(B5:B24)</f>
        <v>15092.300000000003</v>
      </c>
      <c r="C25" s="354">
        <f>SUM(C5:C24)</f>
        <v>17030.699999999997</v>
      </c>
      <c r="D25" s="187">
        <f t="shared" si="0"/>
        <v>112.84363549624639</v>
      </c>
      <c r="E25" s="354">
        <v>100</v>
      </c>
      <c r="F25" s="354">
        <v>100</v>
      </c>
      <c r="G25" s="781">
        <v>3253</v>
      </c>
      <c r="H25" s="504">
        <v>3657</v>
      </c>
      <c r="I25" s="187">
        <f>H25/G25*100</f>
        <v>112.41930525668613</v>
      </c>
      <c r="J25" s="780">
        <f>SUM(J5:J24)</f>
        <v>13871.800000000001</v>
      </c>
      <c r="K25" s="354">
        <f>SUM(K5:K24)</f>
        <v>15737.099999999999</v>
      </c>
      <c r="L25" s="193">
        <f>K25/J25*100</f>
        <v>113.44670482561743</v>
      </c>
      <c r="M25" s="605">
        <f>J25/B25*100</f>
        <v>91.913094756929013</v>
      </c>
      <c r="N25" s="192">
        <f>K25/C25*100</f>
        <v>92.404305166552163</v>
      </c>
      <c r="O25" s="193">
        <f>N25-M25</f>
        <v>0.49121040962315021</v>
      </c>
      <c r="P25" s="782">
        <f>SUM(P5:P24)</f>
        <v>4651</v>
      </c>
      <c r="Q25" s="782">
        <f>SUM(Q5:Q24)</f>
        <v>345</v>
      </c>
      <c r="R25" s="460">
        <f>SUM(R5:R24)</f>
        <v>4634</v>
      </c>
      <c r="S25" s="461">
        <f>SUM(S5:S24)</f>
        <v>345</v>
      </c>
      <c r="T25" s="505">
        <f>SUM(T5:T24)</f>
        <v>4979</v>
      </c>
      <c r="U25" s="583"/>
    </row>
    <row r="26" spans="1:21" s="89" customFormat="1" ht="11.25">
      <c r="C26" s="293"/>
      <c r="H26" s="294"/>
      <c r="R26" s="293"/>
    </row>
    <row r="27" spans="1:21" ht="15.75">
      <c r="R27" s="230"/>
    </row>
    <row r="38" spans="8:8">
      <c r="H38" t="s">
        <v>199</v>
      </c>
    </row>
  </sheetData>
  <mergeCells count="15">
    <mergeCell ref="R3:S3"/>
    <mergeCell ref="P2:S2"/>
    <mergeCell ref="P3:Q3"/>
    <mergeCell ref="E2:F2"/>
    <mergeCell ref="G3:H3"/>
    <mergeCell ref="J3:K3"/>
    <mergeCell ref="M3:N3"/>
    <mergeCell ref="E3:F3"/>
    <mergeCell ref="O3:O4"/>
    <mergeCell ref="B3:C3"/>
    <mergeCell ref="A1:O1"/>
    <mergeCell ref="G2:I2"/>
    <mergeCell ref="B2:D2"/>
    <mergeCell ref="J2:L2"/>
    <mergeCell ref="M2:O2"/>
  </mergeCells>
  <phoneticPr fontId="24" type="noConversion"/>
  <pageMargins left="0" right="0" top="0.15748031496062992" bottom="0" header="0.27559055118110237" footer="0.15748031496062992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92D050"/>
  </sheetPr>
  <dimension ref="A1:AF68"/>
  <sheetViews>
    <sheetView zoomScale="80" zoomScaleNormal="80" zoomScaleSheetLayoutView="100" workbookViewId="0">
      <pane xSplit="1" ySplit="4" topLeftCell="B5" activePane="bottomRight" state="frozen"/>
      <selection pane="topRight" activeCell="C1" sqref="C1"/>
      <selection pane="bottomLeft" activeCell="A5" sqref="A5"/>
      <selection pane="bottomRight" activeCell="U8" sqref="U8"/>
    </sheetView>
  </sheetViews>
  <sheetFormatPr defaultColWidth="8.88671875" defaultRowHeight="15"/>
  <cols>
    <col min="1" max="1" width="20.44140625" style="36" customWidth="1"/>
    <col min="2" max="2" width="7.6640625" style="36" customWidth="1"/>
    <col min="3" max="3" width="7.109375" style="36" customWidth="1"/>
    <col min="4" max="4" width="7.21875" style="36" customWidth="1"/>
    <col min="5" max="5" width="5.77734375" style="36" customWidth="1"/>
    <col min="6" max="6" width="5" style="36" customWidth="1"/>
    <col min="7" max="7" width="7" style="36" customWidth="1"/>
    <col min="8" max="8" width="6.33203125" style="36" customWidth="1"/>
    <col min="9" max="9" width="6.6640625" style="36" customWidth="1"/>
    <col min="10" max="11" width="6.21875" style="36" customWidth="1"/>
    <col min="12" max="12" width="5.88671875" style="36" customWidth="1"/>
    <col min="13" max="13" width="5.6640625" style="36" customWidth="1"/>
    <col min="14" max="14" width="5.77734375" style="36" customWidth="1"/>
    <col min="15" max="15" width="5.33203125" style="36" customWidth="1"/>
    <col min="16" max="16" width="5.77734375" style="36" customWidth="1"/>
    <col min="17" max="17" width="5.33203125" style="36" customWidth="1"/>
    <col min="18" max="18" width="5.6640625" style="36" customWidth="1"/>
    <col min="19" max="19" width="5.77734375" style="36" customWidth="1"/>
    <col min="20" max="20" width="5.6640625" style="36" customWidth="1"/>
    <col min="21" max="21" width="5.109375" style="36" customWidth="1"/>
    <col min="22" max="22" width="6.77734375" style="36" customWidth="1"/>
    <col min="23" max="23" width="6.44140625" style="36" customWidth="1"/>
    <col min="24" max="24" width="5.77734375" style="36" customWidth="1"/>
    <col min="25" max="25" width="6.77734375" style="36" customWidth="1"/>
    <col min="26" max="26" width="7.21875" style="36" customWidth="1"/>
    <col min="27" max="27" width="8.6640625" style="36" customWidth="1"/>
    <col min="28" max="28" width="6.88671875" style="36" customWidth="1"/>
    <col min="29" max="29" width="6.77734375" style="36" customWidth="1"/>
    <col min="30" max="16384" width="8.88671875" style="36"/>
  </cols>
  <sheetData>
    <row r="1" spans="1:32" ht="31.5" customHeight="1" thickBot="1">
      <c r="A1" s="938" t="s">
        <v>419</v>
      </c>
      <c r="B1" s="938"/>
      <c r="C1" s="938"/>
      <c r="D1" s="938"/>
      <c r="E1" s="938"/>
      <c r="F1" s="938"/>
      <c r="G1" s="938"/>
      <c r="H1" s="938"/>
      <c r="I1" s="938"/>
      <c r="J1" s="938"/>
      <c r="K1" s="938"/>
      <c r="L1" s="938"/>
      <c r="M1" s="938"/>
      <c r="N1" s="938"/>
      <c r="O1" s="938"/>
      <c r="P1" s="938"/>
      <c r="Q1" s="938"/>
      <c r="R1" s="938"/>
      <c r="S1" s="938"/>
      <c r="T1" s="938"/>
      <c r="U1" s="938"/>
      <c r="V1" s="303"/>
      <c r="W1" s="303"/>
      <c r="X1" s="303"/>
      <c r="Y1" s="303"/>
      <c r="Z1" s="303" t="s">
        <v>357</v>
      </c>
      <c r="AA1" s="303"/>
      <c r="AB1" s="303"/>
      <c r="AC1" s="303"/>
      <c r="AD1" s="937"/>
      <c r="AE1" s="937"/>
      <c r="AF1" s="937"/>
    </row>
    <row r="2" spans="1:32" ht="24.95" customHeight="1" thickBot="1">
      <c r="A2" s="952"/>
      <c r="B2" s="957" t="s">
        <v>257</v>
      </c>
      <c r="C2" s="958"/>
      <c r="D2" s="958"/>
      <c r="E2" s="958"/>
      <c r="F2" s="958"/>
      <c r="G2" s="959"/>
      <c r="H2" s="948" t="s">
        <v>418</v>
      </c>
      <c r="I2" s="949"/>
      <c r="J2" s="949"/>
      <c r="K2" s="950"/>
      <c r="L2" s="957" t="s">
        <v>258</v>
      </c>
      <c r="M2" s="958"/>
      <c r="N2" s="958"/>
      <c r="O2" s="958"/>
      <c r="P2" s="958"/>
      <c r="Q2" s="959"/>
      <c r="R2" s="948" t="s">
        <v>418</v>
      </c>
      <c r="S2" s="949"/>
      <c r="T2" s="949"/>
      <c r="U2" s="950"/>
      <c r="V2" s="939" t="s">
        <v>356</v>
      </c>
      <c r="W2" s="951"/>
      <c r="X2" s="951"/>
      <c r="Y2" s="940"/>
      <c r="Z2" s="295" t="s">
        <v>83</v>
      </c>
      <c r="AA2" s="296">
        <v>2018</v>
      </c>
      <c r="AB2" s="295" t="s">
        <v>84</v>
      </c>
      <c r="AC2" s="296">
        <v>2018</v>
      </c>
    </row>
    <row r="3" spans="1:32" ht="31.9" customHeight="1" thickBot="1">
      <c r="A3" s="952"/>
      <c r="B3" s="953" t="s">
        <v>351</v>
      </c>
      <c r="C3" s="941" t="s">
        <v>107</v>
      </c>
      <c r="D3" s="941" t="s">
        <v>108</v>
      </c>
      <c r="E3" s="941" t="s">
        <v>255</v>
      </c>
      <c r="F3" s="944" t="s">
        <v>256</v>
      </c>
      <c r="G3" s="941" t="s">
        <v>346</v>
      </c>
      <c r="H3" s="946" t="s">
        <v>403</v>
      </c>
      <c r="I3" s="946" t="s">
        <v>412</v>
      </c>
      <c r="J3" s="946" t="s">
        <v>255</v>
      </c>
      <c r="K3" s="946" t="s">
        <v>346</v>
      </c>
      <c r="L3" s="955" t="s">
        <v>351</v>
      </c>
      <c r="M3" s="941" t="s">
        <v>107</v>
      </c>
      <c r="N3" s="941" t="s">
        <v>108</v>
      </c>
      <c r="O3" s="941" t="s">
        <v>255</v>
      </c>
      <c r="P3" s="944" t="s">
        <v>256</v>
      </c>
      <c r="Q3" s="941" t="s">
        <v>346</v>
      </c>
      <c r="R3" s="946" t="s">
        <v>403</v>
      </c>
      <c r="S3" s="946" t="s">
        <v>412</v>
      </c>
      <c r="T3" s="946" t="s">
        <v>255</v>
      </c>
      <c r="U3" s="946" t="s">
        <v>346</v>
      </c>
      <c r="V3" s="939" t="s">
        <v>43</v>
      </c>
      <c r="W3" s="940"/>
      <c r="X3" s="939" t="s">
        <v>44</v>
      </c>
      <c r="Y3" s="940"/>
      <c r="Z3" s="295" t="s">
        <v>0</v>
      </c>
      <c r="AA3" s="304" t="s">
        <v>11</v>
      </c>
      <c r="AB3" s="295" t="s">
        <v>0</v>
      </c>
      <c r="AC3" s="307" t="s">
        <v>11</v>
      </c>
    </row>
    <row r="4" spans="1:32" ht="32.450000000000003" customHeight="1" thickBot="1">
      <c r="A4" s="952"/>
      <c r="B4" s="954"/>
      <c r="C4" s="942"/>
      <c r="D4" s="942"/>
      <c r="E4" s="943"/>
      <c r="F4" s="945"/>
      <c r="G4" s="943"/>
      <c r="H4" s="947"/>
      <c r="I4" s="947"/>
      <c r="J4" s="947"/>
      <c r="K4" s="947"/>
      <c r="L4" s="956"/>
      <c r="M4" s="942"/>
      <c r="N4" s="942"/>
      <c r="O4" s="943"/>
      <c r="P4" s="945"/>
      <c r="Q4" s="943"/>
      <c r="R4" s="947"/>
      <c r="S4" s="947"/>
      <c r="T4" s="947"/>
      <c r="U4" s="947"/>
      <c r="V4" s="381" t="s">
        <v>46</v>
      </c>
      <c r="W4" s="382" t="s">
        <v>407</v>
      </c>
      <c r="X4" s="383" t="s">
        <v>46</v>
      </c>
      <c r="Y4" s="382" t="s">
        <v>407</v>
      </c>
      <c r="Z4" s="305" t="s">
        <v>16</v>
      </c>
      <c r="AA4" s="306" t="s">
        <v>47</v>
      </c>
      <c r="AB4" s="305" t="s">
        <v>16</v>
      </c>
      <c r="AC4" s="308" t="s">
        <v>47</v>
      </c>
    </row>
    <row r="5" spans="1:32" ht="23.1" customHeight="1">
      <c r="A5" s="238" t="s">
        <v>300</v>
      </c>
      <c r="B5" s="240">
        <v>3928</v>
      </c>
      <c r="C5" s="242">
        <f>H5+Z5</f>
        <v>2139</v>
      </c>
      <c r="D5" s="410">
        <f>I5+AA5</f>
        <v>2307.1999999999998</v>
      </c>
      <c r="E5" s="53">
        <f>SUM(D5/C5)*100</f>
        <v>107.86348761103319</v>
      </c>
      <c r="F5" s="53">
        <f>D5/B5*100</f>
        <v>58.737270875763748</v>
      </c>
      <c r="G5" s="53">
        <f>D5/V5*100</f>
        <v>115.93969849246231</v>
      </c>
      <c r="H5" s="297">
        <v>350</v>
      </c>
      <c r="I5" s="206">
        <v>395.7</v>
      </c>
      <c r="J5" s="207">
        <f>SUM(I5/H5)*100</f>
        <v>113.05714285714285</v>
      </c>
      <c r="K5" s="206">
        <f>I5/W5*100</f>
        <v>123.3863423760524</v>
      </c>
      <c r="L5" s="236">
        <v>10</v>
      </c>
      <c r="M5" s="713">
        <f>R5+AB5</f>
        <v>5</v>
      </c>
      <c r="N5" s="70">
        <f t="shared" ref="N5:N12" si="0">AC5+S5</f>
        <v>2.2000000000000002</v>
      </c>
      <c r="O5" s="53">
        <f t="shared" ref="O5:O7" si="1">SUM(N5/M5)*100</f>
        <v>44.000000000000007</v>
      </c>
      <c r="P5" s="53">
        <f>N5/L5*100</f>
        <v>22.000000000000004</v>
      </c>
      <c r="Q5" s="53">
        <f t="shared" ref="Q5:Q7" si="2">N5/X5*100</f>
        <v>244.44444444444446</v>
      </c>
      <c r="R5" s="297">
        <v>1</v>
      </c>
      <c r="S5" s="244"/>
      <c r="T5" s="206"/>
      <c r="U5" s="376"/>
      <c r="V5" s="377">
        <v>1990</v>
      </c>
      <c r="W5" s="545">
        <v>320.7</v>
      </c>
      <c r="X5" s="377">
        <v>0.9</v>
      </c>
      <c r="Y5" s="377">
        <v>0</v>
      </c>
      <c r="Z5" s="541">
        <v>1789</v>
      </c>
      <c r="AA5" s="542">
        <v>1911.5</v>
      </c>
      <c r="AB5" s="634">
        <v>4</v>
      </c>
      <c r="AC5" s="544">
        <v>2.2000000000000002</v>
      </c>
    </row>
    <row r="6" spans="1:32" ht="23.1" customHeight="1">
      <c r="A6" s="186" t="s">
        <v>253</v>
      </c>
      <c r="B6" s="240">
        <v>1100</v>
      </c>
      <c r="C6" s="242">
        <f t="shared" ref="C6:C15" si="3">H6+Z6</f>
        <v>473</v>
      </c>
      <c r="D6" s="410">
        <f t="shared" ref="D6:D22" si="4">I6+AA6</f>
        <v>635</v>
      </c>
      <c r="E6" s="53">
        <f>SUM(D6/C6)*100</f>
        <v>134.2494714587738</v>
      </c>
      <c r="F6" s="53">
        <f t="shared" ref="F6:F15" si="5">D6/B6*100</f>
        <v>57.727272727272727</v>
      </c>
      <c r="G6" s="53">
        <f t="shared" ref="G6:G23" si="6">D6/V6*100</f>
        <v>170.6530502553077</v>
      </c>
      <c r="H6" s="297">
        <v>105</v>
      </c>
      <c r="I6" s="206">
        <v>96.5</v>
      </c>
      <c r="J6" s="206">
        <f>SUM(I6/H6)*100</f>
        <v>91.904761904761898</v>
      </c>
      <c r="K6" s="206">
        <f t="shared" ref="K6:K23" si="7">I6/W6*100</f>
        <v>119.72704714640199</v>
      </c>
      <c r="L6" s="236">
        <v>5</v>
      </c>
      <c r="M6" s="713">
        <v>3</v>
      </c>
      <c r="N6" s="52">
        <f t="shared" si="0"/>
        <v>0</v>
      </c>
      <c r="O6" s="53">
        <f t="shared" si="1"/>
        <v>0</v>
      </c>
      <c r="P6" s="53">
        <f t="shared" ref="P6:P16" si="8">N6/L6*100</f>
        <v>0</v>
      </c>
      <c r="Q6" s="53">
        <f t="shared" si="2"/>
        <v>0</v>
      </c>
      <c r="R6" s="297">
        <v>0</v>
      </c>
      <c r="S6" s="244"/>
      <c r="T6" s="206"/>
      <c r="U6" s="376"/>
      <c r="V6" s="377">
        <v>372.1</v>
      </c>
      <c r="W6" s="545">
        <v>80.599999999999994</v>
      </c>
      <c r="X6" s="377">
        <v>0.4</v>
      </c>
      <c r="Y6" s="377">
        <v>0</v>
      </c>
      <c r="Z6" s="541">
        <v>368</v>
      </c>
      <c r="AA6" s="542">
        <v>538.5</v>
      </c>
      <c r="AB6" s="634">
        <v>3</v>
      </c>
      <c r="AC6" s="544">
        <v>0</v>
      </c>
    </row>
    <row r="7" spans="1:32" ht="23.1" customHeight="1">
      <c r="A7" s="186" t="s">
        <v>193</v>
      </c>
      <c r="B7" s="240">
        <v>629</v>
      </c>
      <c r="C7" s="242">
        <f t="shared" si="3"/>
        <v>294</v>
      </c>
      <c r="D7" s="410">
        <f t="shared" si="4"/>
        <v>355.6</v>
      </c>
      <c r="E7" s="53">
        <f t="shared" ref="E7:E11" si="9">SUM(D7/C7)*100</f>
        <v>120.95238095238096</v>
      </c>
      <c r="F7" s="53">
        <f t="shared" si="5"/>
        <v>56.534181240063596</v>
      </c>
      <c r="G7" s="53">
        <f t="shared" si="6"/>
        <v>147.12453454695907</v>
      </c>
      <c r="H7" s="297">
        <v>60</v>
      </c>
      <c r="I7" s="206">
        <v>67</v>
      </c>
      <c r="J7" s="207">
        <f t="shared" ref="J7:J11" si="10">SUM(I7/H7)*100</f>
        <v>111.66666666666667</v>
      </c>
      <c r="K7" s="206">
        <f t="shared" si="7"/>
        <v>134.53815261044178</v>
      </c>
      <c r="L7" s="236">
        <v>5</v>
      </c>
      <c r="M7" s="713">
        <f t="shared" ref="M7:M11" si="11">R7+AB7</f>
        <v>3</v>
      </c>
      <c r="N7" s="52">
        <f t="shared" si="0"/>
        <v>6.5</v>
      </c>
      <c r="O7" s="53">
        <f t="shared" si="1"/>
        <v>216.66666666666666</v>
      </c>
      <c r="P7" s="53">
        <f t="shared" si="8"/>
        <v>130</v>
      </c>
      <c r="Q7" s="53">
        <f t="shared" si="2"/>
        <v>180.55555555555557</v>
      </c>
      <c r="R7" s="297">
        <v>2</v>
      </c>
      <c r="S7" s="244"/>
      <c r="T7" s="206"/>
      <c r="U7" s="376"/>
      <c r="V7" s="377">
        <v>241.7</v>
      </c>
      <c r="W7" s="545">
        <v>49.8</v>
      </c>
      <c r="X7" s="377">
        <v>3.6</v>
      </c>
      <c r="Y7" s="377">
        <v>3.3</v>
      </c>
      <c r="Z7" s="541">
        <v>234</v>
      </c>
      <c r="AA7" s="542">
        <v>288.60000000000002</v>
      </c>
      <c r="AB7" s="634">
        <v>1</v>
      </c>
      <c r="AC7" s="544">
        <v>6.5</v>
      </c>
    </row>
    <row r="8" spans="1:32" ht="23.1" customHeight="1">
      <c r="A8" s="186" t="s">
        <v>115</v>
      </c>
      <c r="B8" s="240">
        <v>3335</v>
      </c>
      <c r="C8" s="242">
        <f t="shared" si="3"/>
        <v>1823</v>
      </c>
      <c r="D8" s="410">
        <f t="shared" si="4"/>
        <v>1869.5</v>
      </c>
      <c r="E8" s="53">
        <f t="shared" si="9"/>
        <v>102.55074053757542</v>
      </c>
      <c r="F8" s="53">
        <f t="shared" si="5"/>
        <v>56.056971514242882</v>
      </c>
      <c r="G8" s="53">
        <f t="shared" si="6"/>
        <v>112.24183477425554</v>
      </c>
      <c r="H8" s="297">
        <v>345</v>
      </c>
      <c r="I8" s="206">
        <v>303.39999999999998</v>
      </c>
      <c r="J8" s="206">
        <f t="shared" si="10"/>
        <v>87.942028985507235</v>
      </c>
      <c r="K8" s="206">
        <f t="shared" si="7"/>
        <v>98.314970836033694</v>
      </c>
      <c r="L8" s="236">
        <v>45</v>
      </c>
      <c r="M8" s="713">
        <f t="shared" si="11"/>
        <v>25</v>
      </c>
      <c r="N8" s="52">
        <f t="shared" si="0"/>
        <v>24.4</v>
      </c>
      <c r="O8" s="53">
        <f t="shared" ref="O8:O11" si="12">SUM(N8/M8)*100</f>
        <v>97.6</v>
      </c>
      <c r="P8" s="53">
        <f t="shared" si="8"/>
        <v>54.222222222222214</v>
      </c>
      <c r="Q8" s="53">
        <f t="shared" ref="Q8:Q16" si="13">N8/X8*100</f>
        <v>183.45864661654133</v>
      </c>
      <c r="R8" s="297">
        <v>6</v>
      </c>
      <c r="S8" s="244">
        <v>4.5</v>
      </c>
      <c r="T8" s="206">
        <f t="shared" ref="T8:T10" si="14">SUM(S8/R8)*100</f>
        <v>75</v>
      </c>
      <c r="U8" s="376" t="e">
        <f>S8/Y8*100</f>
        <v>#DIV/0!</v>
      </c>
      <c r="V8" s="377">
        <v>1665.6</v>
      </c>
      <c r="W8" s="545">
        <v>308.60000000000002</v>
      </c>
      <c r="X8" s="377">
        <v>13.3</v>
      </c>
      <c r="Y8" s="377">
        <v>0</v>
      </c>
      <c r="Z8" s="541">
        <v>1478</v>
      </c>
      <c r="AA8" s="542">
        <v>1566.1</v>
      </c>
      <c r="AB8" s="634">
        <v>19</v>
      </c>
      <c r="AC8" s="544">
        <v>19.899999999999999</v>
      </c>
    </row>
    <row r="9" spans="1:32" ht="23.1" customHeight="1">
      <c r="A9" s="186" t="s">
        <v>75</v>
      </c>
      <c r="B9" s="240">
        <v>353</v>
      </c>
      <c r="C9" s="242">
        <f t="shared" si="3"/>
        <v>211</v>
      </c>
      <c r="D9" s="410">
        <f t="shared" si="4"/>
        <v>163.6</v>
      </c>
      <c r="E9" s="53">
        <f t="shared" si="9"/>
        <v>77.535545023696685</v>
      </c>
      <c r="F9" s="53">
        <f t="shared" si="5"/>
        <v>46.345609065155806</v>
      </c>
      <c r="G9" s="53">
        <f t="shared" si="6"/>
        <v>68.195081283868277</v>
      </c>
      <c r="H9" s="297">
        <v>28</v>
      </c>
      <c r="I9" s="206">
        <v>40.299999999999997</v>
      </c>
      <c r="J9" s="207">
        <f t="shared" si="10"/>
        <v>143.92857142857142</v>
      </c>
      <c r="K9" s="206">
        <f t="shared" si="7"/>
        <v>75.751879699248121</v>
      </c>
      <c r="L9" s="236">
        <v>2</v>
      </c>
      <c r="M9" s="191">
        <f t="shared" si="11"/>
        <v>2</v>
      </c>
      <c r="N9" s="52">
        <f t="shared" si="0"/>
        <v>0.4</v>
      </c>
      <c r="O9" s="53">
        <f t="shared" si="12"/>
        <v>20</v>
      </c>
      <c r="P9" s="53">
        <f t="shared" si="8"/>
        <v>20</v>
      </c>
      <c r="Q9" s="53">
        <f t="shared" si="13"/>
        <v>100</v>
      </c>
      <c r="R9" s="297"/>
      <c r="S9" s="244"/>
      <c r="T9" s="206"/>
      <c r="U9" s="376"/>
      <c r="V9" s="545">
        <v>239.9</v>
      </c>
      <c r="W9" s="545">
        <v>53.2</v>
      </c>
      <c r="X9" s="377">
        <v>0.4</v>
      </c>
      <c r="Y9" s="377">
        <v>0</v>
      </c>
      <c r="Z9" s="541">
        <v>183</v>
      </c>
      <c r="AA9" s="542">
        <v>123.3</v>
      </c>
      <c r="AB9" s="634">
        <v>2</v>
      </c>
      <c r="AC9" s="544">
        <v>0.4</v>
      </c>
    </row>
    <row r="10" spans="1:32" ht="23.1" customHeight="1">
      <c r="A10" s="186" t="s">
        <v>76</v>
      </c>
      <c r="B10" s="240">
        <v>8511</v>
      </c>
      <c r="C10" s="242">
        <f t="shared" si="3"/>
        <v>4356</v>
      </c>
      <c r="D10" s="410">
        <f t="shared" si="4"/>
        <v>4414.6000000000004</v>
      </c>
      <c r="E10" s="53">
        <f t="shared" si="9"/>
        <v>101.34527089072544</v>
      </c>
      <c r="F10" s="53">
        <f t="shared" si="5"/>
        <v>51.869345552814003</v>
      </c>
      <c r="G10" s="53">
        <f t="shared" si="6"/>
        <v>101.89733173298865</v>
      </c>
      <c r="H10" s="297">
        <v>748</v>
      </c>
      <c r="I10" s="206">
        <v>741.6</v>
      </c>
      <c r="J10" s="206">
        <f t="shared" si="10"/>
        <v>99.144385026737964</v>
      </c>
      <c r="K10" s="206">
        <f t="shared" si="7"/>
        <v>106.3225806451613</v>
      </c>
      <c r="L10" s="236">
        <v>175</v>
      </c>
      <c r="M10" s="191">
        <f t="shared" si="11"/>
        <v>107</v>
      </c>
      <c r="N10" s="52">
        <f t="shared" si="0"/>
        <v>121</v>
      </c>
      <c r="O10" s="53">
        <f t="shared" si="12"/>
        <v>113.08411214953271</v>
      </c>
      <c r="P10" s="53">
        <f t="shared" si="8"/>
        <v>69.142857142857139</v>
      </c>
      <c r="Q10" s="53">
        <f t="shared" si="13"/>
        <v>153.35868187579214</v>
      </c>
      <c r="R10" s="297">
        <v>30</v>
      </c>
      <c r="S10" s="244">
        <v>15.8</v>
      </c>
      <c r="T10" s="206">
        <f t="shared" si="14"/>
        <v>52.666666666666671</v>
      </c>
      <c r="U10" s="376">
        <f>S10/Y10*100</f>
        <v>84.042553191489361</v>
      </c>
      <c r="V10" s="377">
        <v>4332.3999999999996</v>
      </c>
      <c r="W10" s="545">
        <v>697.5</v>
      </c>
      <c r="X10" s="377">
        <v>78.900000000000006</v>
      </c>
      <c r="Y10" s="377">
        <v>18.8</v>
      </c>
      <c r="Z10" s="541">
        <v>3608</v>
      </c>
      <c r="AA10" s="542">
        <v>3673</v>
      </c>
      <c r="AB10" s="634">
        <v>77</v>
      </c>
      <c r="AC10" s="544">
        <v>105.2</v>
      </c>
    </row>
    <row r="11" spans="1:32" ht="23.1" customHeight="1">
      <c r="A11" s="186" t="s">
        <v>305</v>
      </c>
      <c r="B11" s="240">
        <v>3947</v>
      </c>
      <c r="C11" s="242">
        <f t="shared" si="3"/>
        <v>2014</v>
      </c>
      <c r="D11" s="410">
        <f t="shared" si="4"/>
        <v>1805.3000000000002</v>
      </c>
      <c r="E11" s="53">
        <f t="shared" si="9"/>
        <v>89.637537239324743</v>
      </c>
      <c r="F11" s="53">
        <f t="shared" si="5"/>
        <v>45.738535596655694</v>
      </c>
      <c r="G11" s="53">
        <f t="shared" si="6"/>
        <v>87.669968919968937</v>
      </c>
      <c r="H11" s="502">
        <v>342</v>
      </c>
      <c r="I11" s="206">
        <v>300.60000000000002</v>
      </c>
      <c r="J11" s="206">
        <f t="shared" si="10"/>
        <v>87.894736842105274</v>
      </c>
      <c r="K11" s="206">
        <f t="shared" si="7"/>
        <v>86.156491831470348</v>
      </c>
      <c r="L11" s="236">
        <v>27</v>
      </c>
      <c r="M11" s="191">
        <f t="shared" si="11"/>
        <v>24</v>
      </c>
      <c r="N11" s="70">
        <f t="shared" si="0"/>
        <v>0</v>
      </c>
      <c r="O11" s="53">
        <f t="shared" si="12"/>
        <v>0</v>
      </c>
      <c r="P11" s="53">
        <f t="shared" si="8"/>
        <v>0</v>
      </c>
      <c r="Q11" s="53" t="e">
        <f t="shared" si="13"/>
        <v>#DIV/0!</v>
      </c>
      <c r="R11" s="297"/>
      <c r="S11" s="244"/>
      <c r="T11" s="206"/>
      <c r="U11" s="376"/>
      <c r="V11" s="377">
        <v>2059.1999999999998</v>
      </c>
      <c r="W11" s="545">
        <v>348.9</v>
      </c>
      <c r="X11" s="377">
        <v>0</v>
      </c>
      <c r="Y11" s="377">
        <v>0</v>
      </c>
      <c r="Z11" s="543">
        <v>1672</v>
      </c>
      <c r="AA11" s="542">
        <v>1504.7</v>
      </c>
      <c r="AB11" s="634">
        <v>24</v>
      </c>
      <c r="AC11" s="544">
        <v>0</v>
      </c>
    </row>
    <row r="12" spans="1:32" ht="23.1" customHeight="1">
      <c r="A12" s="239" t="s">
        <v>355</v>
      </c>
      <c r="B12" s="240">
        <v>7048</v>
      </c>
      <c r="C12" s="242">
        <f t="shared" si="3"/>
        <v>3341</v>
      </c>
      <c r="D12" s="410">
        <f t="shared" ref="D12" si="15">I12+AA12</f>
        <v>4069.8</v>
      </c>
      <c r="E12" s="53">
        <f>SUM(D12/C12)*100</f>
        <v>121.81382819515116</v>
      </c>
      <c r="F12" s="53">
        <f t="shared" si="5"/>
        <v>57.744040862656078</v>
      </c>
      <c r="G12" s="53">
        <f t="shared" si="6"/>
        <v>148.35417198264864</v>
      </c>
      <c r="H12" s="502">
        <v>725</v>
      </c>
      <c r="I12" s="206">
        <v>680.2</v>
      </c>
      <c r="J12" s="206">
        <f>SUM(I12/H12)*100</f>
        <v>93.820689655172416</v>
      </c>
      <c r="K12" s="206">
        <f t="shared" ref="K12" si="16">I12/W12*100</f>
        <v>119.79570271222264</v>
      </c>
      <c r="L12" s="236">
        <v>205</v>
      </c>
      <c r="M12" s="191">
        <f>R12+AB12</f>
        <v>144</v>
      </c>
      <c r="N12" s="52">
        <f t="shared" si="0"/>
        <v>178.39999999999998</v>
      </c>
      <c r="O12" s="53">
        <f>SUM(N12/M12)*100</f>
        <v>123.88888888888887</v>
      </c>
      <c r="P12" s="53">
        <f t="shared" si="8"/>
        <v>87.024390243902431</v>
      </c>
      <c r="Q12" s="53">
        <f t="shared" si="13"/>
        <v>190.39487726787615</v>
      </c>
      <c r="R12" s="297">
        <v>37</v>
      </c>
      <c r="S12" s="244">
        <v>29.2</v>
      </c>
      <c r="T12" s="206">
        <f>SUM(S12/R12)*100</f>
        <v>78.918918918918905</v>
      </c>
      <c r="U12" s="376">
        <f>S12/Y12*100</f>
        <v>263.06306306306311</v>
      </c>
      <c r="V12" s="645">
        <v>2743.3</v>
      </c>
      <c r="W12" s="377">
        <v>567.79999999999995</v>
      </c>
      <c r="X12" s="380">
        <v>93.7</v>
      </c>
      <c r="Y12" s="380">
        <v>11.1</v>
      </c>
      <c r="Z12" s="543">
        <v>2616</v>
      </c>
      <c r="AA12" s="542">
        <v>3389.6</v>
      </c>
      <c r="AB12" s="634">
        <v>107</v>
      </c>
      <c r="AC12" s="544">
        <v>149.19999999999999</v>
      </c>
    </row>
    <row r="13" spans="1:32" ht="23.1" customHeight="1">
      <c r="A13" s="186" t="s">
        <v>154</v>
      </c>
      <c r="B13" s="240"/>
      <c r="C13" s="242">
        <f t="shared" si="3"/>
        <v>0</v>
      </c>
      <c r="D13" s="410"/>
      <c r="E13" s="53"/>
      <c r="F13" s="53"/>
      <c r="G13" s="53"/>
      <c r="H13" s="502"/>
      <c r="I13" s="206"/>
      <c r="J13" s="206"/>
      <c r="K13" s="206"/>
      <c r="L13" s="237"/>
      <c r="M13" s="191"/>
      <c r="N13" s="52"/>
      <c r="O13" s="53"/>
      <c r="P13" s="53"/>
      <c r="Q13" s="53"/>
      <c r="R13" s="297"/>
      <c r="S13" s="244"/>
      <c r="T13" s="206"/>
      <c r="U13" s="376"/>
      <c r="V13" s="377"/>
      <c r="W13" s="377"/>
      <c r="X13" s="377">
        <v>0</v>
      </c>
      <c r="Y13" s="377">
        <v>0</v>
      </c>
      <c r="Z13" s="543">
        <v>0</v>
      </c>
      <c r="AA13" s="542"/>
      <c r="AB13" s="634"/>
      <c r="AC13" s="544"/>
    </row>
    <row r="14" spans="1:32" ht="23.1" customHeight="1">
      <c r="A14" s="186" t="s">
        <v>121</v>
      </c>
      <c r="B14" s="240">
        <v>2505</v>
      </c>
      <c r="C14" s="242">
        <f t="shared" si="3"/>
        <v>1280</v>
      </c>
      <c r="D14" s="410">
        <f t="shared" si="4"/>
        <v>1166.2</v>
      </c>
      <c r="E14" s="53">
        <f>SUM(D14/C14)*100</f>
        <v>91.109375</v>
      </c>
      <c r="F14" s="53">
        <f t="shared" si="5"/>
        <v>46.554890219560882</v>
      </c>
      <c r="G14" s="53">
        <f t="shared" si="6"/>
        <v>89.838995454895638</v>
      </c>
      <c r="H14" s="502">
        <v>220</v>
      </c>
      <c r="I14" s="206">
        <v>220.6</v>
      </c>
      <c r="J14" s="207">
        <f>SUM(I14/H14)*100</f>
        <v>100.27272727272727</v>
      </c>
      <c r="K14" s="206">
        <f t="shared" si="7"/>
        <v>101.89376443418014</v>
      </c>
      <c r="L14" s="236">
        <v>5</v>
      </c>
      <c r="M14" s="191">
        <f>R14+AB14</f>
        <v>3</v>
      </c>
      <c r="N14" s="52">
        <f t="shared" ref="N14:N16" si="17">AC14+S14</f>
        <v>1.2</v>
      </c>
      <c r="O14" s="53">
        <f>SUM(N14/M14)*100</f>
        <v>40</v>
      </c>
      <c r="P14" s="53">
        <f t="shared" si="8"/>
        <v>24</v>
      </c>
      <c r="Q14" s="53">
        <f t="shared" si="13"/>
        <v>240</v>
      </c>
      <c r="R14" s="297">
        <v>0</v>
      </c>
      <c r="S14" s="244"/>
      <c r="T14" s="206"/>
      <c r="U14" s="376"/>
      <c r="V14" s="377">
        <v>1298.0999999999999</v>
      </c>
      <c r="W14" s="545">
        <v>216.5</v>
      </c>
      <c r="X14" s="377">
        <v>0.5</v>
      </c>
      <c r="Y14" s="377">
        <v>0</v>
      </c>
      <c r="Z14" s="543">
        <v>1060</v>
      </c>
      <c r="AA14" s="542">
        <v>945.6</v>
      </c>
      <c r="AB14" s="634">
        <v>3</v>
      </c>
      <c r="AC14" s="544">
        <v>1.2</v>
      </c>
    </row>
    <row r="15" spans="1:32" ht="23.1" customHeight="1">
      <c r="A15" s="186" t="s">
        <v>77</v>
      </c>
      <c r="B15" s="240">
        <v>2094</v>
      </c>
      <c r="C15" s="242">
        <f t="shared" si="3"/>
        <v>1138</v>
      </c>
      <c r="D15" s="410">
        <f t="shared" si="4"/>
        <v>1200.5999999999999</v>
      </c>
      <c r="E15" s="53">
        <f>SUM(D15/C15)*100</f>
        <v>105.50087873462213</v>
      </c>
      <c r="F15" s="53">
        <f t="shared" si="5"/>
        <v>57.335243553008596</v>
      </c>
      <c r="G15" s="53">
        <f t="shared" si="6"/>
        <v>111.11522443313279</v>
      </c>
      <c r="H15" s="502">
        <v>210</v>
      </c>
      <c r="I15" s="206">
        <v>200.8</v>
      </c>
      <c r="J15" s="206">
        <f>SUM(I15/H15)*100</f>
        <v>95.61904761904762</v>
      </c>
      <c r="K15" s="206">
        <f t="shared" si="7"/>
        <v>108.2479784366577</v>
      </c>
      <c r="L15" s="236">
        <v>4</v>
      </c>
      <c r="M15" s="191">
        <f>R15+AB15</f>
        <v>1</v>
      </c>
      <c r="N15" s="52">
        <f t="shared" si="17"/>
        <v>1.4</v>
      </c>
      <c r="O15" s="53">
        <f>SUM(N15/M15)*100</f>
        <v>140</v>
      </c>
      <c r="P15" s="53">
        <f t="shared" si="8"/>
        <v>35</v>
      </c>
      <c r="Q15" s="53">
        <f t="shared" si="13"/>
        <v>280</v>
      </c>
      <c r="R15" s="297"/>
      <c r="S15" s="244"/>
      <c r="T15" s="206"/>
      <c r="U15" s="376"/>
      <c r="V15" s="377">
        <v>1080.5</v>
      </c>
      <c r="W15" s="545">
        <v>185.5</v>
      </c>
      <c r="X15" s="377">
        <v>0.5</v>
      </c>
      <c r="Y15" s="377">
        <v>0</v>
      </c>
      <c r="Z15" s="543">
        <v>928</v>
      </c>
      <c r="AA15" s="542">
        <v>999.8</v>
      </c>
      <c r="AB15" s="634">
        <v>1</v>
      </c>
      <c r="AC15" s="544">
        <v>1.4</v>
      </c>
    </row>
    <row r="16" spans="1:32" ht="23.1" customHeight="1">
      <c r="A16" s="186" t="s">
        <v>192</v>
      </c>
      <c r="B16" s="240"/>
      <c r="C16" s="242"/>
      <c r="D16" s="410"/>
      <c r="E16" s="53"/>
      <c r="F16" s="53"/>
      <c r="G16" s="53"/>
      <c r="H16" s="502"/>
      <c r="I16" s="206"/>
      <c r="J16" s="206"/>
      <c r="K16" s="206"/>
      <c r="L16" s="236">
        <v>67</v>
      </c>
      <c r="M16" s="191">
        <f>R16+AB16</f>
        <v>37</v>
      </c>
      <c r="N16" s="52">
        <f t="shared" si="17"/>
        <v>25.5</v>
      </c>
      <c r="O16" s="53">
        <f>SUM(N16/M16)*100</f>
        <v>68.918918918918919</v>
      </c>
      <c r="P16" s="53">
        <f t="shared" si="8"/>
        <v>38.059701492537314</v>
      </c>
      <c r="Q16" s="53">
        <f t="shared" si="13"/>
        <v>55.921052631578952</v>
      </c>
      <c r="R16" s="297">
        <v>5</v>
      </c>
      <c r="S16" s="244">
        <v>5.2</v>
      </c>
      <c r="T16" s="206">
        <f>SUM(S16/R16)*100</f>
        <v>104</v>
      </c>
      <c r="U16" s="376">
        <f>S16/Y16*100</f>
        <v>65.822784810126578</v>
      </c>
      <c r="V16" s="377"/>
      <c r="W16" s="377"/>
      <c r="X16" s="377">
        <v>45.6</v>
      </c>
      <c r="Y16" s="377">
        <v>7.9</v>
      </c>
      <c r="Z16" s="543">
        <v>0</v>
      </c>
      <c r="AA16" s="542"/>
      <c r="AB16" s="634">
        <v>32</v>
      </c>
      <c r="AC16" s="544">
        <v>20.3</v>
      </c>
    </row>
    <row r="17" spans="1:29" ht="23.1" customHeight="1" thickBot="1">
      <c r="A17" s="186" t="s">
        <v>190</v>
      </c>
      <c r="B17" s="240"/>
      <c r="C17" s="242"/>
      <c r="D17" s="410"/>
      <c r="E17" s="53"/>
      <c r="F17" s="53"/>
      <c r="G17" s="53"/>
      <c r="H17" s="502"/>
      <c r="I17" s="206"/>
      <c r="J17" s="206"/>
      <c r="K17" s="206"/>
      <c r="L17" s="236"/>
      <c r="M17" s="191"/>
      <c r="N17" s="52"/>
      <c r="O17" s="53"/>
      <c r="P17" s="53"/>
      <c r="Q17" s="53"/>
      <c r="R17" s="297"/>
      <c r="S17" s="244"/>
      <c r="T17" s="206"/>
      <c r="U17" s="376"/>
      <c r="V17" s="377"/>
      <c r="W17" s="377"/>
      <c r="X17" s="377"/>
      <c r="Y17" s="377"/>
      <c r="Z17" s="543">
        <v>0</v>
      </c>
      <c r="AA17" s="542"/>
      <c r="AB17" s="635"/>
      <c r="AC17" s="385"/>
    </row>
    <row r="18" spans="1:29" ht="23.1" customHeight="1" thickBot="1">
      <c r="A18" s="186" t="s">
        <v>189</v>
      </c>
      <c r="B18" s="240"/>
      <c r="C18" s="242"/>
      <c r="D18" s="410"/>
      <c r="E18" s="53"/>
      <c r="F18" s="53"/>
      <c r="G18" s="53"/>
      <c r="H18" s="502"/>
      <c r="I18" s="206"/>
      <c r="J18" s="206"/>
      <c r="K18" s="206"/>
      <c r="L18" s="236"/>
      <c r="M18" s="191"/>
      <c r="N18" s="52"/>
      <c r="O18" s="53"/>
      <c r="P18" s="53"/>
      <c r="Q18" s="53"/>
      <c r="R18" s="297"/>
      <c r="S18" s="244"/>
      <c r="T18" s="206"/>
      <c r="U18" s="376"/>
      <c r="V18" s="377"/>
      <c r="W18" s="377"/>
      <c r="X18" s="377"/>
      <c r="Y18" s="377"/>
      <c r="Z18" s="543">
        <v>0</v>
      </c>
      <c r="AA18" s="542"/>
      <c r="AB18" s="635"/>
      <c r="AC18" s="385"/>
    </row>
    <row r="19" spans="1:29" ht="23.1" customHeight="1" thickBot="1">
      <c r="A19" s="185" t="s">
        <v>187</v>
      </c>
      <c r="B19" s="241"/>
      <c r="C19" s="242"/>
      <c r="D19" s="410"/>
      <c r="E19" s="53"/>
      <c r="F19" s="53"/>
      <c r="G19" s="53"/>
      <c r="H19" s="502"/>
      <c r="I19" s="206"/>
      <c r="J19" s="206"/>
      <c r="K19" s="206"/>
      <c r="L19" s="236"/>
      <c r="M19" s="191"/>
      <c r="N19" s="52"/>
      <c r="O19" s="53"/>
      <c r="P19" s="53"/>
      <c r="Q19" s="53"/>
      <c r="R19" s="297"/>
      <c r="S19" s="244"/>
      <c r="T19" s="206"/>
      <c r="U19" s="376"/>
      <c r="V19" s="377"/>
      <c r="W19" s="377"/>
      <c r="X19" s="377"/>
      <c r="Y19" s="377"/>
      <c r="Z19" s="543">
        <v>0</v>
      </c>
      <c r="AA19" s="542"/>
      <c r="AB19" s="635"/>
      <c r="AC19" s="385"/>
    </row>
    <row r="20" spans="1:29" ht="23.1" customHeight="1" thickBot="1">
      <c r="A20" s="185" t="s">
        <v>188</v>
      </c>
      <c r="B20" s="241"/>
      <c r="C20" s="242"/>
      <c r="D20" s="410"/>
      <c r="E20" s="53"/>
      <c r="F20" s="53"/>
      <c r="G20" s="53"/>
      <c r="H20" s="502"/>
      <c r="I20" s="206"/>
      <c r="J20" s="206"/>
      <c r="K20" s="206"/>
      <c r="L20" s="236"/>
      <c r="M20" s="191"/>
      <c r="N20" s="52"/>
      <c r="O20" s="53"/>
      <c r="P20" s="53"/>
      <c r="Q20" s="53"/>
      <c r="R20" s="297"/>
      <c r="S20" s="244"/>
      <c r="T20" s="206"/>
      <c r="U20" s="376"/>
      <c r="V20" s="377"/>
      <c r="W20" s="377"/>
      <c r="X20" s="377"/>
      <c r="Y20" s="377"/>
      <c r="Z20" s="543">
        <v>0</v>
      </c>
      <c r="AA20" s="542"/>
      <c r="AB20" s="635"/>
      <c r="AC20" s="385"/>
    </row>
    <row r="21" spans="1:29" ht="23.1" customHeight="1" thickBot="1">
      <c r="A21" s="239" t="s">
        <v>191</v>
      </c>
      <c r="B21" s="240"/>
      <c r="C21" s="242"/>
      <c r="D21" s="410"/>
      <c r="E21" s="53"/>
      <c r="F21" s="53"/>
      <c r="G21" s="53"/>
      <c r="H21" s="502"/>
      <c r="I21" s="206"/>
      <c r="J21" s="206"/>
      <c r="K21" s="206"/>
      <c r="L21" s="236"/>
      <c r="M21" s="191"/>
      <c r="N21" s="52"/>
      <c r="O21" s="53"/>
      <c r="P21" s="53"/>
      <c r="Q21" s="53"/>
      <c r="R21" s="297"/>
      <c r="S21" s="244"/>
      <c r="T21" s="206"/>
      <c r="U21" s="376"/>
      <c r="V21" s="377">
        <v>10.3</v>
      </c>
      <c r="W21" s="645">
        <v>2.2999999999999998</v>
      </c>
      <c r="X21" s="378"/>
      <c r="Y21" s="378"/>
      <c r="Z21" s="543">
        <v>0</v>
      </c>
      <c r="AA21" s="542">
        <v>0</v>
      </c>
      <c r="AB21" s="635"/>
      <c r="AC21" s="384"/>
    </row>
    <row r="22" spans="1:29" ht="23.1" customHeight="1" thickBot="1">
      <c r="A22" s="411" t="s">
        <v>326</v>
      </c>
      <c r="B22" s="240"/>
      <c r="C22" s="242"/>
      <c r="D22" s="410">
        <f t="shared" si="4"/>
        <v>2</v>
      </c>
      <c r="E22" s="54"/>
      <c r="F22" s="53"/>
      <c r="G22" s="53"/>
      <c r="H22" s="502"/>
      <c r="I22" s="206"/>
      <c r="J22" s="206"/>
      <c r="K22" s="206"/>
      <c r="L22" s="236"/>
      <c r="M22" s="191"/>
      <c r="N22" s="52"/>
      <c r="O22" s="53"/>
      <c r="P22" s="53"/>
      <c r="Q22" s="53"/>
      <c r="R22" s="297"/>
      <c r="S22" s="244"/>
      <c r="T22" s="206"/>
      <c r="U22" s="376"/>
      <c r="V22" s="379"/>
      <c r="W22" s="636"/>
      <c r="X22" s="380"/>
      <c r="Y22" s="380"/>
      <c r="Z22" s="543">
        <v>0</v>
      </c>
      <c r="AA22" s="542">
        <v>2</v>
      </c>
      <c r="AB22" s="635"/>
      <c r="AC22" s="384"/>
    </row>
    <row r="23" spans="1:29" s="632" customFormat="1" ht="23.1" customHeight="1" thickBot="1">
      <c r="A23" s="182" t="s">
        <v>48</v>
      </c>
      <c r="B23" s="737">
        <f>SUM(B5:B21)</f>
        <v>33450</v>
      </c>
      <c r="C23" s="298">
        <f>Z23+H23</f>
        <v>17069</v>
      </c>
      <c r="D23" s="54">
        <f>SUM(D5:D22)</f>
        <v>17989.399999999998</v>
      </c>
      <c r="E23" s="54">
        <f>SUM(D23/C23)*100</f>
        <v>105.39223153084538</v>
      </c>
      <c r="F23" s="54">
        <f>D23/B23*100</f>
        <v>53.779970104633776</v>
      </c>
      <c r="G23" s="54">
        <f t="shared" si="6"/>
        <v>112.20163287199607</v>
      </c>
      <c r="H23" s="738">
        <f>SUM(H5:H21)</f>
        <v>3133</v>
      </c>
      <c r="I23" s="207">
        <f>SUM(I5:I22)</f>
        <v>3046.7000000000003</v>
      </c>
      <c r="J23" s="207">
        <f>SUM(I23/H23)*100</f>
        <v>97.24545164379191</v>
      </c>
      <c r="K23" s="207">
        <f t="shared" si="7"/>
        <v>107.60401214946668</v>
      </c>
      <c r="L23" s="739">
        <f>SUM(L5:L21)</f>
        <v>550</v>
      </c>
      <c r="M23" s="191">
        <f>R23+AB23</f>
        <v>354</v>
      </c>
      <c r="N23" s="298">
        <f>SUM(N5:N21)</f>
        <v>360.99999999999994</v>
      </c>
      <c r="O23" s="54">
        <f>SUM(N23/M23)*100</f>
        <v>101.97740112994349</v>
      </c>
      <c r="P23" s="54">
        <f>N23/L23*100</f>
        <v>65.636363636363626</v>
      </c>
      <c r="Q23" s="54">
        <f>N23/X23*100</f>
        <v>151.80824222035324</v>
      </c>
      <c r="R23" s="740">
        <f>SUM(R5:R21)</f>
        <v>81</v>
      </c>
      <c r="S23" s="299">
        <f>SUM(S5:S21)</f>
        <v>54.7</v>
      </c>
      <c r="T23" s="207">
        <f>SUM(S23/R23)*100</f>
        <v>67.530864197530875</v>
      </c>
      <c r="U23" s="206">
        <f>S23/Y23*100</f>
        <v>133.09002433090023</v>
      </c>
      <c r="V23" s="741">
        <f t="shared" ref="V23:AC23" si="18">SUM(V5:V22)</f>
        <v>16033.099999999997</v>
      </c>
      <c r="W23" s="741">
        <f t="shared" si="18"/>
        <v>2831.4000000000005</v>
      </c>
      <c r="X23" s="741">
        <f t="shared" si="18"/>
        <v>237.79999999999998</v>
      </c>
      <c r="Y23" s="741">
        <f t="shared" si="18"/>
        <v>41.1</v>
      </c>
      <c r="Z23" s="742">
        <f t="shared" si="18"/>
        <v>13936</v>
      </c>
      <c r="AA23" s="742">
        <f t="shared" si="18"/>
        <v>14942.7</v>
      </c>
      <c r="AB23" s="743">
        <f t="shared" si="18"/>
        <v>273</v>
      </c>
      <c r="AC23" s="744">
        <f t="shared" si="18"/>
        <v>306.29999999999995</v>
      </c>
    </row>
    <row r="24" spans="1:29">
      <c r="A24" s="58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37"/>
      <c r="Q24" s="37"/>
      <c r="R24" s="58"/>
      <c r="S24" s="58"/>
      <c r="T24" s="58"/>
      <c r="U24" s="58"/>
      <c r="V24" s="632"/>
      <c r="W24" s="633"/>
      <c r="X24" s="633"/>
      <c r="Y24" s="633"/>
      <c r="Z24" s="633"/>
      <c r="AA24" s="633"/>
      <c r="AB24" s="633"/>
      <c r="AC24" s="633"/>
    </row>
    <row r="25" spans="1:29" ht="16.5">
      <c r="N25" s="309"/>
      <c r="P25" s="38"/>
      <c r="Q25" s="38"/>
    </row>
    <row r="26" spans="1:29" ht="16.5">
      <c r="P26" s="38"/>
      <c r="Q26" s="38"/>
    </row>
    <row r="27" spans="1:29" ht="16.5">
      <c r="P27" s="38"/>
      <c r="Q27" s="38"/>
    </row>
    <row r="28" spans="1:29" ht="16.5">
      <c r="P28" s="38"/>
      <c r="Q28" s="38"/>
    </row>
    <row r="29" spans="1:29" ht="16.5">
      <c r="P29" s="38"/>
      <c r="Q29" s="38"/>
    </row>
    <row r="30" spans="1:29" ht="16.5">
      <c r="P30" s="38"/>
      <c r="Q30" s="38"/>
    </row>
    <row r="31" spans="1:29" ht="16.5">
      <c r="P31" s="38"/>
      <c r="Q31" s="38"/>
    </row>
    <row r="32" spans="1:29" ht="16.5">
      <c r="P32" s="38"/>
      <c r="Q32" s="38"/>
    </row>
    <row r="33" spans="16:17" ht="16.5">
      <c r="P33" s="38"/>
      <c r="Q33" s="38"/>
    </row>
    <row r="34" spans="16:17" ht="16.5">
      <c r="P34" s="38"/>
      <c r="Q34" s="38"/>
    </row>
    <row r="35" spans="16:17" ht="16.5">
      <c r="P35" s="38"/>
      <c r="Q35" s="38"/>
    </row>
    <row r="36" spans="16:17" ht="16.5">
      <c r="P36" s="38"/>
      <c r="Q36" s="38"/>
    </row>
    <row r="37" spans="16:17" ht="16.5">
      <c r="P37" s="38"/>
      <c r="Q37" s="38"/>
    </row>
    <row r="38" spans="16:17" ht="16.5">
      <c r="P38" s="38"/>
      <c r="Q38" s="38"/>
    </row>
    <row r="39" spans="16:17" ht="16.5">
      <c r="P39" s="38"/>
      <c r="Q39" s="38"/>
    </row>
    <row r="40" spans="16:17" ht="16.5">
      <c r="P40" s="38"/>
      <c r="Q40" s="38"/>
    </row>
    <row r="41" spans="16:17" ht="16.5">
      <c r="P41" s="38"/>
      <c r="Q41" s="38"/>
    </row>
    <row r="42" spans="16:17" ht="16.5">
      <c r="P42" s="38"/>
      <c r="Q42" s="38"/>
    </row>
    <row r="43" spans="16:17" ht="16.5">
      <c r="P43" s="38"/>
      <c r="Q43" s="38"/>
    </row>
    <row r="44" spans="16:17" ht="16.5">
      <c r="P44" s="38"/>
      <c r="Q44" s="38"/>
    </row>
    <row r="45" spans="16:17" ht="16.5">
      <c r="P45" s="38"/>
      <c r="Q45" s="38"/>
    </row>
    <row r="46" spans="16:17">
      <c r="P46" s="39"/>
    </row>
    <row r="47" spans="16:17">
      <c r="P47" s="39"/>
    </row>
    <row r="48" spans="16:17">
      <c r="P48" s="39"/>
    </row>
    <row r="49" spans="16:16">
      <c r="P49" s="39"/>
    </row>
    <row r="50" spans="16:16">
      <c r="P50" s="39"/>
    </row>
    <row r="51" spans="16:16">
      <c r="P51" s="39"/>
    </row>
    <row r="52" spans="16:16">
      <c r="P52" s="39"/>
    </row>
    <row r="53" spans="16:16">
      <c r="P53" s="39"/>
    </row>
    <row r="54" spans="16:16">
      <c r="P54" s="39"/>
    </row>
    <row r="55" spans="16:16">
      <c r="P55" s="39"/>
    </row>
    <row r="56" spans="16:16">
      <c r="P56" s="39"/>
    </row>
    <row r="57" spans="16:16">
      <c r="P57" s="39"/>
    </row>
    <row r="58" spans="16:16">
      <c r="P58" s="39"/>
    </row>
    <row r="59" spans="16:16">
      <c r="P59" s="39"/>
    </row>
    <row r="60" spans="16:16">
      <c r="P60" s="39"/>
    </row>
    <row r="61" spans="16:16">
      <c r="P61" s="39"/>
    </row>
    <row r="62" spans="16:16">
      <c r="P62" s="39"/>
    </row>
    <row r="63" spans="16:16">
      <c r="P63" s="39"/>
    </row>
    <row r="64" spans="16:16">
      <c r="P64" s="39"/>
    </row>
    <row r="65" spans="16:16">
      <c r="P65" s="39"/>
    </row>
    <row r="66" spans="16:16">
      <c r="P66" s="39"/>
    </row>
    <row r="67" spans="16:16">
      <c r="P67" s="39"/>
    </row>
    <row r="68" spans="16:16">
      <c r="P68" s="39"/>
    </row>
  </sheetData>
  <mergeCells count="30">
    <mergeCell ref="U3:U4"/>
    <mergeCell ref="R3:R4"/>
    <mergeCell ref="A2:A4"/>
    <mergeCell ref="P3:P4"/>
    <mergeCell ref="Q3:Q4"/>
    <mergeCell ref="O3:O4"/>
    <mergeCell ref="B3:B4"/>
    <mergeCell ref="L3:L4"/>
    <mergeCell ref="G3:G4"/>
    <mergeCell ref="K3:K4"/>
    <mergeCell ref="H3:H4"/>
    <mergeCell ref="H2:K2"/>
    <mergeCell ref="B2:G2"/>
    <mergeCell ref="L2:Q2"/>
    <mergeCell ref="AD1:AF1"/>
    <mergeCell ref="A1:U1"/>
    <mergeCell ref="X3:Y3"/>
    <mergeCell ref="C3:C4"/>
    <mergeCell ref="D3:D4"/>
    <mergeCell ref="M3:M4"/>
    <mergeCell ref="N3:N4"/>
    <mergeCell ref="E3:E4"/>
    <mergeCell ref="F3:F4"/>
    <mergeCell ref="J3:J4"/>
    <mergeCell ref="V3:W3"/>
    <mergeCell ref="R2:U2"/>
    <mergeCell ref="I3:I4"/>
    <mergeCell ref="V2:Y2"/>
    <mergeCell ref="S3:S4"/>
    <mergeCell ref="T3:T4"/>
  </mergeCells>
  <phoneticPr fontId="24" type="noConversion"/>
  <printOptions gridLines="1"/>
  <pageMargins left="0.19685039370078741" right="0" top="0" bottom="0" header="0.47244094488188981" footer="0"/>
  <pageSetup paperSize="9" scale="8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92D050"/>
  </sheetPr>
  <dimension ref="A1:V25"/>
  <sheetViews>
    <sheetView workbookViewId="0">
      <pane xSplit="9" ySplit="3" topLeftCell="M4" activePane="bottomRight" state="frozen"/>
      <selection pane="topRight" activeCell="J1" sqref="J1"/>
      <selection pane="bottomLeft" activeCell="A4" sqref="A4"/>
      <selection pane="bottomRight" activeCell="F24" sqref="F24"/>
    </sheetView>
  </sheetViews>
  <sheetFormatPr defaultColWidth="8.88671875" defaultRowHeight="15"/>
  <cols>
    <col min="1" max="1" width="20.33203125" style="36" customWidth="1"/>
    <col min="2" max="3" width="10.6640625" style="36" customWidth="1"/>
    <col min="4" max="4" width="12.5546875" style="36" customWidth="1"/>
    <col min="5" max="8" width="10.6640625" style="36" customWidth="1"/>
    <col min="9" max="9" width="11.6640625" style="36" customWidth="1"/>
    <col min="10" max="10" width="5.6640625" style="36" customWidth="1"/>
    <col min="11" max="11" width="4.77734375" style="36" customWidth="1"/>
    <col min="12" max="13" width="4.6640625" style="36" customWidth="1"/>
    <col min="14" max="14" width="4" style="36" customWidth="1"/>
    <col min="15" max="15" width="4.77734375" style="36" customWidth="1"/>
    <col min="16" max="16" width="4.44140625" style="36" customWidth="1"/>
    <col min="17" max="17" width="6.21875" style="36" customWidth="1"/>
    <col min="18" max="16384" width="8.88671875" style="36"/>
  </cols>
  <sheetData>
    <row r="1" spans="1:22" ht="16.5" thickBot="1">
      <c r="A1" s="968" t="s">
        <v>263</v>
      </c>
      <c r="B1" s="968"/>
      <c r="C1" s="968"/>
      <c r="D1" s="968"/>
      <c r="E1" s="968"/>
      <c r="F1" s="968"/>
      <c r="G1" s="968"/>
      <c r="H1" s="968"/>
      <c r="I1" s="968"/>
    </row>
    <row r="2" spans="1:22" ht="28.15" customHeight="1" thickBot="1">
      <c r="A2" s="965" t="s">
        <v>139</v>
      </c>
      <c r="B2" s="972" t="s">
        <v>129</v>
      </c>
      <c r="C2" s="973"/>
      <c r="D2" s="973"/>
      <c r="E2" s="973"/>
      <c r="F2" s="974"/>
      <c r="G2" s="969" t="s">
        <v>429</v>
      </c>
      <c r="H2" s="970"/>
      <c r="I2" s="971"/>
    </row>
    <row r="3" spans="1:22" ht="46.9" customHeight="1">
      <c r="A3" s="966"/>
      <c r="B3" s="960" t="s">
        <v>385</v>
      </c>
      <c r="C3" s="960" t="s">
        <v>426</v>
      </c>
      <c r="D3" s="975" t="s">
        <v>427</v>
      </c>
      <c r="E3" s="960" t="s">
        <v>372</v>
      </c>
      <c r="F3" s="975" t="s">
        <v>168</v>
      </c>
      <c r="G3" s="975" t="s">
        <v>430</v>
      </c>
      <c r="H3" s="977" t="s">
        <v>431</v>
      </c>
      <c r="I3" s="963" t="s">
        <v>12</v>
      </c>
      <c r="J3" s="412"/>
      <c r="K3" s="412"/>
      <c r="L3" s="412"/>
      <c r="M3" s="412"/>
      <c r="N3" s="412"/>
      <c r="O3" s="412"/>
    </row>
    <row r="4" spans="1:22" ht="31.9" customHeight="1" thickBot="1">
      <c r="A4" s="967"/>
      <c r="B4" s="961"/>
      <c r="C4" s="961"/>
      <c r="D4" s="976"/>
      <c r="E4" s="962"/>
      <c r="F4" s="976"/>
      <c r="G4" s="976"/>
      <c r="H4" s="978"/>
      <c r="I4" s="964"/>
      <c r="J4" s="451"/>
      <c r="K4" s="451"/>
      <c r="L4" s="451"/>
      <c r="M4" s="451"/>
      <c r="N4" s="451"/>
      <c r="O4" s="451"/>
      <c r="P4" s="451"/>
      <c r="Q4" s="642" t="s">
        <v>373</v>
      </c>
      <c r="R4" s="643" t="s">
        <v>377</v>
      </c>
      <c r="S4" s="644" t="s">
        <v>378</v>
      </c>
      <c r="T4" s="644" t="s">
        <v>395</v>
      </c>
      <c r="U4" s="644" t="s">
        <v>390</v>
      </c>
      <c r="V4" s="644" t="s">
        <v>407</v>
      </c>
    </row>
    <row r="5" spans="1:22" ht="21" customHeight="1">
      <c r="A5" s="72" t="s">
        <v>86</v>
      </c>
      <c r="B5" s="427">
        <v>220</v>
      </c>
      <c r="C5" s="427">
        <v>100</v>
      </c>
      <c r="D5" s="428"/>
      <c r="E5" s="432"/>
      <c r="F5" s="432"/>
      <c r="G5" s="452"/>
      <c r="H5" s="453"/>
      <c r="I5" s="454"/>
      <c r="J5" s="426"/>
      <c r="K5" s="426"/>
      <c r="L5" s="426"/>
      <c r="M5" s="426"/>
      <c r="N5" s="426"/>
      <c r="O5" s="426"/>
      <c r="P5" s="426"/>
      <c r="Q5" s="644"/>
      <c r="R5" s="643"/>
      <c r="S5" s="644"/>
      <c r="T5" s="644"/>
      <c r="U5" s="644"/>
      <c r="V5" s="644"/>
    </row>
    <row r="6" spans="1:22" ht="21" customHeight="1">
      <c r="A6" s="65" t="s">
        <v>87</v>
      </c>
      <c r="B6" s="429"/>
      <c r="C6" s="429"/>
      <c r="D6" s="53"/>
      <c r="E6" s="432"/>
      <c r="F6" s="432"/>
      <c r="G6" s="455"/>
      <c r="H6" s="456"/>
      <c r="I6" s="448"/>
      <c r="J6" s="426"/>
      <c r="K6" s="426"/>
      <c r="L6" s="426"/>
      <c r="M6" s="426"/>
      <c r="N6" s="426"/>
      <c r="O6" s="426"/>
      <c r="P6" s="426"/>
      <c r="Q6" s="644"/>
      <c r="R6" s="643"/>
      <c r="S6" s="644"/>
      <c r="T6" s="644"/>
      <c r="U6" s="644"/>
      <c r="V6" s="644"/>
    </row>
    <row r="7" spans="1:22" ht="21" customHeight="1">
      <c r="A7" s="65" t="s">
        <v>88</v>
      </c>
      <c r="B7" s="429"/>
      <c r="C7" s="429"/>
      <c r="D7" s="53"/>
      <c r="E7" s="432"/>
      <c r="F7" s="432"/>
      <c r="G7" s="455"/>
      <c r="H7" s="456"/>
      <c r="I7" s="447"/>
      <c r="J7" s="426"/>
      <c r="K7" s="426"/>
      <c r="L7" s="426"/>
      <c r="M7" s="426"/>
      <c r="N7" s="426"/>
      <c r="O7" s="426"/>
      <c r="P7" s="426"/>
      <c r="Q7" s="644"/>
      <c r="R7" s="643"/>
      <c r="S7" s="644"/>
      <c r="T7" s="644"/>
      <c r="U7" s="644"/>
      <c r="V7" s="644"/>
    </row>
    <row r="8" spans="1:22" ht="21" customHeight="1">
      <c r="A8" s="65" t="s">
        <v>89</v>
      </c>
      <c r="B8" s="429"/>
      <c r="C8" s="429"/>
      <c r="D8" s="53"/>
      <c r="E8" s="432"/>
      <c r="F8" s="432"/>
      <c r="G8" s="457"/>
      <c r="H8" s="456"/>
      <c r="I8" s="447"/>
      <c r="J8" s="426"/>
      <c r="K8" s="426"/>
      <c r="L8" s="426"/>
      <c r="M8" s="426"/>
      <c r="N8" s="426"/>
      <c r="O8" s="426"/>
      <c r="P8" s="426"/>
      <c r="Q8" s="644"/>
      <c r="R8" s="643"/>
      <c r="S8" s="644"/>
      <c r="T8" s="644"/>
      <c r="U8" s="644"/>
      <c r="V8" s="644"/>
    </row>
    <row r="9" spans="1:22" ht="21" customHeight="1">
      <c r="A9" s="65" t="s">
        <v>90</v>
      </c>
      <c r="B9" s="429">
        <v>60</v>
      </c>
      <c r="C9" s="429"/>
      <c r="D9" s="53"/>
      <c r="E9" s="432"/>
      <c r="F9" s="432"/>
      <c r="G9" s="457"/>
      <c r="H9" s="456"/>
      <c r="I9" s="448"/>
      <c r="J9" s="426"/>
      <c r="K9" s="426"/>
      <c r="L9" s="426"/>
      <c r="M9" s="426"/>
      <c r="N9" s="426"/>
      <c r="O9" s="426"/>
      <c r="P9" s="426"/>
      <c r="Q9" s="644"/>
      <c r="R9" s="643"/>
      <c r="S9" s="644"/>
      <c r="T9" s="644"/>
      <c r="U9" s="644"/>
      <c r="V9" s="644"/>
    </row>
    <row r="10" spans="1:22" ht="21" customHeight="1">
      <c r="A10" s="65" t="s">
        <v>91</v>
      </c>
      <c r="B10" s="429"/>
      <c r="C10" s="429"/>
      <c r="D10" s="53"/>
      <c r="E10" s="432"/>
      <c r="F10" s="432"/>
      <c r="G10" s="457"/>
      <c r="H10" s="456"/>
      <c r="I10" s="448"/>
      <c r="J10" s="426"/>
      <c r="K10" s="426"/>
      <c r="L10" s="426"/>
      <c r="M10" s="426"/>
      <c r="N10" s="426"/>
      <c r="O10" s="426"/>
      <c r="P10" s="426"/>
      <c r="Q10" s="644"/>
      <c r="R10" s="643"/>
      <c r="S10" s="644"/>
      <c r="T10" s="644"/>
      <c r="U10" s="644"/>
      <c r="V10" s="644"/>
    </row>
    <row r="11" spans="1:22" ht="21" customHeight="1" thickBot="1">
      <c r="A11" s="65" t="s">
        <v>92</v>
      </c>
      <c r="B11" s="429">
        <v>270</v>
      </c>
      <c r="C11" s="429">
        <v>80</v>
      </c>
      <c r="D11" s="53">
        <v>209.3</v>
      </c>
      <c r="E11" s="432">
        <f t="shared" ref="E11:E22" si="0">D11/C11*100</f>
        <v>261.625</v>
      </c>
      <c r="F11" s="432">
        <f>D11/B11*100</f>
        <v>77.518518518518519</v>
      </c>
      <c r="G11" s="767"/>
      <c r="H11" s="459"/>
      <c r="I11" s="775"/>
      <c r="J11" s="426"/>
      <c r="K11" s="426"/>
      <c r="L11" s="426"/>
      <c r="M11" s="426"/>
      <c r="N11" s="426"/>
      <c r="O11" s="426"/>
      <c r="P11" s="426"/>
      <c r="Q11" s="644"/>
      <c r="R11" s="643"/>
      <c r="S11" s="644"/>
      <c r="T11" s="644"/>
      <c r="U11" s="644">
        <v>209.3</v>
      </c>
      <c r="V11" s="644"/>
    </row>
    <row r="12" spans="1:22" ht="21" customHeight="1" thickBot="1">
      <c r="A12" s="57" t="s">
        <v>93</v>
      </c>
      <c r="B12" s="429">
        <v>760</v>
      </c>
      <c r="C12" s="429">
        <v>480</v>
      </c>
      <c r="D12" s="53">
        <v>73.7</v>
      </c>
      <c r="E12" s="432">
        <f t="shared" si="0"/>
        <v>15.354166666666666</v>
      </c>
      <c r="F12" s="432">
        <f>D12/B12*100</f>
        <v>9.6973684210526319</v>
      </c>
      <c r="G12" s="770">
        <v>108</v>
      </c>
      <c r="H12" s="771">
        <v>115</v>
      </c>
      <c r="I12" s="777">
        <f>H12/G12*100</f>
        <v>106.4814814814815</v>
      </c>
      <c r="J12" s="426"/>
      <c r="K12" s="426"/>
      <c r="L12" s="426"/>
      <c r="M12" s="426"/>
      <c r="N12" s="426"/>
      <c r="O12" s="426"/>
      <c r="P12" s="426"/>
      <c r="Q12" s="644"/>
      <c r="R12" s="643">
        <v>73.7</v>
      </c>
      <c r="S12" s="644"/>
      <c r="T12" s="644"/>
      <c r="U12" s="644"/>
      <c r="V12" s="644"/>
    </row>
    <row r="13" spans="1:22" ht="21" customHeight="1" thickBot="1">
      <c r="A13" s="65" t="s">
        <v>94</v>
      </c>
      <c r="B13" s="429"/>
      <c r="C13" s="429"/>
      <c r="D13" s="53"/>
      <c r="E13" s="432"/>
      <c r="F13" s="432"/>
      <c r="G13" s="772"/>
      <c r="H13" s="773"/>
      <c r="I13" s="775"/>
      <c r="J13" s="426"/>
      <c r="K13" s="426"/>
      <c r="L13" s="426"/>
      <c r="M13" s="426"/>
      <c r="N13" s="426"/>
      <c r="O13" s="426"/>
      <c r="P13" s="426"/>
      <c r="Q13" s="644"/>
      <c r="R13" s="643"/>
      <c r="S13" s="644"/>
      <c r="T13" s="644"/>
      <c r="U13" s="644"/>
      <c r="V13" s="644"/>
    </row>
    <row r="14" spans="1:22" ht="21" customHeight="1" thickBot="1">
      <c r="A14" s="65" t="s">
        <v>95</v>
      </c>
      <c r="B14" s="429">
        <v>610</v>
      </c>
      <c r="C14" s="429">
        <v>120</v>
      </c>
      <c r="D14" s="53"/>
      <c r="E14" s="432"/>
      <c r="F14" s="432"/>
      <c r="G14" s="770">
        <v>109</v>
      </c>
      <c r="H14" s="771">
        <v>110.1</v>
      </c>
      <c r="I14" s="777">
        <f>H14/G14*100</f>
        <v>101.0091743119266</v>
      </c>
      <c r="J14" s="426"/>
      <c r="K14" s="426"/>
      <c r="L14" s="426"/>
      <c r="M14" s="426"/>
      <c r="N14" s="426"/>
      <c r="O14" s="426"/>
      <c r="P14" s="426"/>
      <c r="Q14" s="644"/>
      <c r="R14" s="643"/>
      <c r="S14" s="644"/>
      <c r="T14" s="644"/>
      <c r="U14" s="644"/>
      <c r="V14" s="644"/>
    </row>
    <row r="15" spans="1:22" ht="21" customHeight="1">
      <c r="A15" s="65" t="s">
        <v>96</v>
      </c>
      <c r="B15" s="429"/>
      <c r="C15" s="429"/>
      <c r="D15" s="53"/>
      <c r="E15" s="432"/>
      <c r="F15" s="432"/>
      <c r="G15" s="768"/>
      <c r="H15" s="769"/>
      <c r="I15" s="775"/>
      <c r="J15" s="426"/>
      <c r="K15" s="426"/>
      <c r="L15" s="426"/>
      <c r="M15" s="426"/>
      <c r="N15" s="426"/>
      <c r="O15" s="426"/>
      <c r="P15" s="426"/>
      <c r="Q15" s="644"/>
      <c r="R15" s="643"/>
      <c r="S15" s="644"/>
      <c r="T15" s="644"/>
      <c r="U15" s="644"/>
      <c r="V15" s="644"/>
    </row>
    <row r="16" spans="1:22" ht="21" customHeight="1">
      <c r="A16" s="65" t="s">
        <v>97</v>
      </c>
      <c r="B16" s="429"/>
      <c r="C16" s="429"/>
      <c r="D16" s="53"/>
      <c r="E16" s="432"/>
      <c r="F16" s="432"/>
      <c r="G16" s="457"/>
      <c r="H16" s="456"/>
      <c r="I16" s="775"/>
      <c r="J16" s="426"/>
      <c r="K16" s="426"/>
      <c r="L16" s="426"/>
      <c r="M16" s="426"/>
      <c r="N16" s="426"/>
      <c r="O16" s="426"/>
      <c r="P16" s="426"/>
      <c r="Q16" s="644"/>
      <c r="R16" s="643"/>
      <c r="S16" s="644"/>
      <c r="T16" s="644"/>
      <c r="U16" s="644"/>
      <c r="V16" s="644"/>
    </row>
    <row r="17" spans="1:22" ht="21" customHeight="1">
      <c r="A17" s="65" t="s">
        <v>98</v>
      </c>
      <c r="B17" s="429">
        <v>240</v>
      </c>
      <c r="C17" s="429"/>
      <c r="D17" s="53"/>
      <c r="E17" s="432"/>
      <c r="F17" s="432"/>
      <c r="G17" s="457"/>
      <c r="H17" s="456"/>
      <c r="I17" s="775"/>
      <c r="J17" s="426"/>
      <c r="K17" s="426"/>
      <c r="L17" s="426"/>
      <c r="M17" s="426"/>
      <c r="N17" s="426"/>
      <c r="O17" s="426"/>
      <c r="P17" s="426"/>
      <c r="Q17" s="644"/>
      <c r="R17" s="643"/>
      <c r="S17" s="644"/>
      <c r="T17" s="644"/>
      <c r="U17" s="644"/>
      <c r="V17" s="644"/>
    </row>
    <row r="18" spans="1:22" ht="21" customHeight="1" thickBot="1">
      <c r="A18" s="65" t="s">
        <v>99</v>
      </c>
      <c r="B18" s="429"/>
      <c r="C18" s="429"/>
      <c r="D18" s="53"/>
      <c r="E18" s="432"/>
      <c r="F18" s="432"/>
      <c r="G18" s="767"/>
      <c r="H18" s="459"/>
      <c r="I18" s="776"/>
      <c r="J18" s="426"/>
      <c r="K18" s="426"/>
      <c r="L18" s="426"/>
      <c r="M18" s="426"/>
      <c r="N18" s="426"/>
      <c r="O18" s="426"/>
      <c r="P18" s="426"/>
      <c r="Q18" s="644"/>
      <c r="R18" s="643"/>
      <c r="S18" s="644"/>
      <c r="T18" s="644"/>
      <c r="U18" s="644"/>
      <c r="V18" s="644"/>
    </row>
    <row r="19" spans="1:22" ht="21" customHeight="1" thickBot="1">
      <c r="A19" s="65" t="s">
        <v>100</v>
      </c>
      <c r="B19" s="429">
        <v>3240</v>
      </c>
      <c r="C19" s="429">
        <v>620</v>
      </c>
      <c r="D19" s="53">
        <v>1131.8</v>
      </c>
      <c r="E19" s="432">
        <f t="shared" si="0"/>
        <v>182.54838709677418</v>
      </c>
      <c r="F19" s="432">
        <f>D19/B19*100</f>
        <v>34.932098765432094</v>
      </c>
      <c r="G19" s="770">
        <v>110</v>
      </c>
      <c r="H19" s="771">
        <v>111.1</v>
      </c>
      <c r="I19" s="777">
        <f>H19/G19*100</f>
        <v>101</v>
      </c>
      <c r="J19" s="426"/>
      <c r="K19" s="426"/>
      <c r="L19" s="426"/>
      <c r="M19" s="426"/>
      <c r="N19" s="426"/>
      <c r="O19" s="426"/>
      <c r="P19" s="426"/>
      <c r="Q19" s="644">
        <v>267.60000000000002</v>
      </c>
      <c r="R19" s="643">
        <v>77.900000000000006</v>
      </c>
      <c r="S19" s="644">
        <v>284.7</v>
      </c>
      <c r="T19" s="644"/>
      <c r="U19" s="644">
        <v>107.4</v>
      </c>
      <c r="V19" s="644">
        <v>394.2</v>
      </c>
    </row>
    <row r="20" spans="1:22" ht="21" customHeight="1">
      <c r="A20" s="65" t="s">
        <v>101</v>
      </c>
      <c r="B20" s="429"/>
      <c r="C20" s="429"/>
      <c r="D20" s="53"/>
      <c r="E20" s="432"/>
      <c r="F20" s="432"/>
      <c r="G20" s="774"/>
      <c r="H20" s="769"/>
      <c r="I20" s="775"/>
      <c r="J20" s="426"/>
      <c r="K20" s="426"/>
      <c r="L20" s="426"/>
      <c r="M20" s="426"/>
      <c r="N20" s="426"/>
      <c r="O20" s="426"/>
      <c r="P20" s="426"/>
      <c r="Q20" s="644"/>
      <c r="R20" s="643"/>
      <c r="S20" s="644"/>
      <c r="T20" s="644"/>
      <c r="U20" s="644"/>
      <c r="V20" s="644"/>
    </row>
    <row r="21" spans="1:22" ht="21" customHeight="1" thickBot="1">
      <c r="A21" s="153" t="s">
        <v>102</v>
      </c>
      <c r="B21" s="430"/>
      <c r="C21" s="430"/>
      <c r="D21" s="431"/>
      <c r="E21" s="433"/>
      <c r="F21" s="433"/>
      <c r="G21" s="458"/>
      <c r="H21" s="459"/>
      <c r="I21" s="449"/>
      <c r="J21" s="426"/>
      <c r="K21" s="426"/>
      <c r="L21" s="426"/>
      <c r="M21" s="426"/>
      <c r="N21" s="426"/>
      <c r="O21" s="426"/>
      <c r="P21" s="426"/>
      <c r="Q21" s="644"/>
      <c r="R21" s="643"/>
      <c r="S21" s="644"/>
      <c r="T21" s="644"/>
      <c r="U21" s="644"/>
      <c r="V21" s="644"/>
    </row>
    <row r="22" spans="1:22" ht="21" customHeight="1" thickBot="1">
      <c r="A22" s="488" t="s">
        <v>20</v>
      </c>
      <c r="B22" s="489">
        <f>SUM(B5:B21)</f>
        <v>5400</v>
      </c>
      <c r="C22" s="489">
        <f>SUM(C5:C21)</f>
        <v>1400</v>
      </c>
      <c r="D22" s="764">
        <f>SUM(D5:D21)</f>
        <v>1414.8</v>
      </c>
      <c r="E22" s="766">
        <f t="shared" si="0"/>
        <v>101.05714285714285</v>
      </c>
      <c r="F22" s="765">
        <f t="shared" ref="F22" si="1">D22/B22*100</f>
        <v>26.200000000000003</v>
      </c>
      <c r="G22" s="491">
        <v>109</v>
      </c>
      <c r="H22" s="492">
        <v>112</v>
      </c>
      <c r="I22" s="490">
        <f>H22/G22*100</f>
        <v>102.75229357798166</v>
      </c>
      <c r="J22" s="426"/>
      <c r="K22" s="426"/>
      <c r="L22" s="426"/>
      <c r="M22" s="426"/>
      <c r="N22" s="426"/>
      <c r="O22" s="426"/>
      <c r="P22" s="426"/>
      <c r="Q22" s="644">
        <f>SUM(Q19:Q21)</f>
        <v>267.60000000000002</v>
      </c>
      <c r="R22" s="643">
        <f>SUM(R12:R21)</f>
        <v>151.60000000000002</v>
      </c>
      <c r="S22" s="644">
        <v>284.7</v>
      </c>
      <c r="T22" s="644"/>
      <c r="U22" s="644">
        <v>316.7</v>
      </c>
      <c r="V22" s="644"/>
    </row>
    <row r="23" spans="1:22">
      <c r="G23" s="66"/>
      <c r="H23" s="66"/>
      <c r="Q23" s="644">
        <v>3</v>
      </c>
      <c r="R23" s="644">
        <v>2</v>
      </c>
      <c r="S23" s="644">
        <v>4</v>
      </c>
      <c r="T23" s="644"/>
      <c r="U23" s="644">
        <v>3</v>
      </c>
      <c r="V23" s="644">
        <v>3</v>
      </c>
    </row>
    <row r="24" spans="1:22">
      <c r="D24" s="450" t="s">
        <v>428</v>
      </c>
    </row>
    <row r="25" spans="1:22">
      <c r="E25" s="471"/>
    </row>
  </sheetData>
  <mergeCells count="12">
    <mergeCell ref="C3:C4"/>
    <mergeCell ref="E3:E4"/>
    <mergeCell ref="I3:I4"/>
    <mergeCell ref="A2:A4"/>
    <mergeCell ref="A1:I1"/>
    <mergeCell ref="G2:I2"/>
    <mergeCell ref="B2:F2"/>
    <mergeCell ref="B3:B4"/>
    <mergeCell ref="D3:D4"/>
    <mergeCell ref="F3:F4"/>
    <mergeCell ref="G3:G4"/>
    <mergeCell ref="H3:H4"/>
  </mergeCells>
  <phoneticPr fontId="24" type="noConversion"/>
  <pageMargins left="1.34" right="0" top="0.66" bottom="0" header="0.51181102362204722" footer="0.51181102362204722"/>
  <pageSetup paperSize="9" scale="9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0"/>
  </sheetPr>
  <dimension ref="A1:Z147"/>
  <sheetViews>
    <sheetView zoomScale="90" zoomScaleNormal="90" workbookViewId="0">
      <pane xSplit="1" ySplit="3" topLeftCell="C46" activePane="bottomRight" state="frozen"/>
      <selection pane="topRight" activeCell="B1" sqref="B1"/>
      <selection pane="bottomLeft" activeCell="A4" sqref="A4"/>
      <selection pane="bottomRight" activeCell="O56" sqref="O56:O60"/>
    </sheetView>
  </sheetViews>
  <sheetFormatPr defaultRowHeight="15.75"/>
  <cols>
    <col min="1" max="1" width="24.88671875" customWidth="1"/>
    <col min="2" max="2" width="8.77734375" customWidth="1"/>
    <col min="3" max="3" width="8" customWidth="1"/>
    <col min="4" max="4" width="7.6640625" style="229" customWidth="1"/>
    <col min="5" max="5" width="8.88671875" style="388" customWidth="1"/>
    <col min="6" max="6" width="7.77734375" customWidth="1"/>
    <col min="7" max="7" width="7" customWidth="1"/>
    <col min="8" max="8" width="6.21875" customWidth="1"/>
    <col min="9" max="9" width="7.6640625" customWidth="1"/>
    <col min="10" max="10" width="8.77734375" style="84" customWidth="1"/>
    <col min="11" max="11" width="8.77734375" style="302" customWidth="1"/>
    <col min="12" max="12" width="8.77734375" customWidth="1"/>
    <col min="13" max="13" width="8.21875" customWidth="1"/>
    <col min="14" max="15" width="8.77734375" customWidth="1"/>
    <col min="16" max="16" width="11.6640625" customWidth="1"/>
  </cols>
  <sheetData>
    <row r="1" spans="1:26" ht="16.149999999999999" customHeight="1" thickBot="1">
      <c r="A1" s="879" t="s">
        <v>402</v>
      </c>
      <c r="B1" s="879"/>
      <c r="C1" s="879"/>
      <c r="D1" s="879"/>
      <c r="E1" s="879"/>
      <c r="F1" s="879"/>
      <c r="G1" s="879"/>
      <c r="H1" s="879"/>
      <c r="I1" s="879"/>
      <c r="J1" s="879"/>
      <c r="K1" s="879"/>
      <c r="L1" s="262"/>
      <c r="M1" s="8"/>
      <c r="N1" s="32" t="s">
        <v>74</v>
      </c>
      <c r="O1" s="32"/>
    </row>
    <row r="2" spans="1:26" ht="16.899999999999999" customHeight="1">
      <c r="A2" s="981" t="s">
        <v>195</v>
      </c>
      <c r="B2" s="282" t="s">
        <v>0</v>
      </c>
      <c r="C2" s="981" t="s">
        <v>194</v>
      </c>
      <c r="D2" s="880" t="s">
        <v>307</v>
      </c>
      <c r="E2" s="983" t="s">
        <v>367</v>
      </c>
      <c r="F2" s="985" t="s">
        <v>366</v>
      </c>
      <c r="G2" s="981" t="s">
        <v>308</v>
      </c>
      <c r="H2" s="985" t="s">
        <v>196</v>
      </c>
      <c r="I2" s="987" t="s">
        <v>403</v>
      </c>
      <c r="J2" s="992" t="s">
        <v>405</v>
      </c>
      <c r="K2" s="989" t="s">
        <v>404</v>
      </c>
      <c r="L2" s="985" t="s">
        <v>366</v>
      </c>
      <c r="M2" s="981" t="s">
        <v>309</v>
      </c>
      <c r="N2" s="279" t="s">
        <v>0</v>
      </c>
      <c r="O2" s="235" t="s">
        <v>13</v>
      </c>
    </row>
    <row r="3" spans="1:26" ht="23.45" customHeight="1" thickBot="1">
      <c r="A3" s="942"/>
      <c r="B3" s="283" t="s">
        <v>368</v>
      </c>
      <c r="C3" s="982"/>
      <c r="D3" s="991"/>
      <c r="E3" s="984"/>
      <c r="F3" s="986"/>
      <c r="G3" s="942"/>
      <c r="H3" s="986"/>
      <c r="I3" s="988"/>
      <c r="J3" s="993"/>
      <c r="K3" s="990"/>
      <c r="L3" s="986"/>
      <c r="M3" s="942"/>
      <c r="N3" s="280" t="s">
        <v>16</v>
      </c>
      <c r="O3" s="281" t="s">
        <v>17</v>
      </c>
      <c r="S3" t="s">
        <v>387</v>
      </c>
      <c r="U3" t="s">
        <v>388</v>
      </c>
    </row>
    <row r="4" spans="1:26" ht="18" customHeight="1">
      <c r="A4" s="263" t="s">
        <v>68</v>
      </c>
      <c r="B4" s="264">
        <v>5219</v>
      </c>
      <c r="C4" s="257">
        <f>I4+N4</f>
        <v>2650</v>
      </c>
      <c r="D4" s="445">
        <v>2427</v>
      </c>
      <c r="E4" s="258">
        <f t="shared" ref="E4:E36" si="0">K4+O4</f>
        <v>2612</v>
      </c>
      <c r="F4" s="33">
        <f>E4/D4*100</f>
        <v>107.62257931602801</v>
      </c>
      <c r="G4" s="33">
        <f t="shared" ref="G4:G7" si="1">(E4/C4)*100</f>
        <v>98.566037735849051</v>
      </c>
      <c r="H4" s="33">
        <f>SUM(E4/E60)*100</f>
        <v>0.47644269236758574</v>
      </c>
      <c r="I4" s="483">
        <v>460</v>
      </c>
      <c r="J4" s="445">
        <v>332</v>
      </c>
      <c r="K4" s="641">
        <v>440</v>
      </c>
      <c r="L4" s="204">
        <f>K4/J4*100</f>
        <v>132.53012048192772</v>
      </c>
      <c r="M4" s="356">
        <f>K4/I4*100</f>
        <v>95.652173913043484</v>
      </c>
      <c r="N4" s="546">
        <v>2190</v>
      </c>
      <c r="O4" s="549">
        <v>2172</v>
      </c>
      <c r="P4" s="158"/>
      <c r="Q4" s="158"/>
      <c r="R4" s="158"/>
      <c r="S4" s="84">
        <f>E4+E7+E12+E13+E14+E22+E23+E29</f>
        <v>120708.298</v>
      </c>
      <c r="U4" s="84">
        <f>D20+D66+D67+D68+D69+D70+D71</f>
        <v>34191</v>
      </c>
      <c r="V4" s="84">
        <f>E20+E66+E67+E68+E69+E70+E71</f>
        <v>33955</v>
      </c>
      <c r="W4">
        <f>V4/U4*100</f>
        <v>99.309759878330553</v>
      </c>
      <c r="Y4" s="84"/>
      <c r="Z4" s="84"/>
    </row>
    <row r="5" spans="1:26" ht="18" customHeight="1">
      <c r="A5" s="263" t="s">
        <v>343</v>
      </c>
      <c r="B5" s="264">
        <v>3200</v>
      </c>
      <c r="C5" s="257"/>
      <c r="D5" s="523">
        <v>0</v>
      </c>
      <c r="E5" s="258">
        <f t="shared" si="0"/>
        <v>0</v>
      </c>
      <c r="F5" s="33"/>
      <c r="G5" s="33"/>
      <c r="H5" s="33"/>
      <c r="I5" s="483">
        <v>0</v>
      </c>
      <c r="J5" s="523"/>
      <c r="K5" s="641">
        <v>0</v>
      </c>
      <c r="L5" s="204"/>
      <c r="M5" s="356"/>
      <c r="N5" s="546"/>
      <c r="O5" s="549">
        <v>0</v>
      </c>
      <c r="P5" s="158"/>
      <c r="Q5" s="158"/>
      <c r="R5" s="158"/>
    </row>
    <row r="6" spans="1:26" ht="18" customHeight="1">
      <c r="A6" s="263" t="s">
        <v>132</v>
      </c>
      <c r="B6" s="264">
        <v>13744</v>
      </c>
      <c r="C6" s="257">
        <f t="shared" ref="C6:C37" si="2">I6+N6</f>
        <v>6490</v>
      </c>
      <c r="D6" s="204">
        <v>5046.8</v>
      </c>
      <c r="E6" s="258">
        <f t="shared" si="0"/>
        <v>4136.0999999999995</v>
      </c>
      <c r="F6" s="33">
        <f t="shared" ref="F6:F59" si="3">E6/D6*100</f>
        <v>81.954902116192429</v>
      </c>
      <c r="G6" s="33">
        <f t="shared" si="1"/>
        <v>63.730354391371336</v>
      </c>
      <c r="H6" s="33">
        <f>SUM(E6/E60)*100</f>
        <v>0.75444663855343463</v>
      </c>
      <c r="I6" s="484">
        <v>1142</v>
      </c>
      <c r="J6" s="607">
        <v>954.6</v>
      </c>
      <c r="K6" s="641">
        <v>491.7</v>
      </c>
      <c r="L6" s="204">
        <f t="shared" ref="L6:L71" si="4">K6/J6*100</f>
        <v>51.508485229415456</v>
      </c>
      <c r="M6" s="356">
        <f t="shared" ref="M6:M51" si="5">K6/I6*100</f>
        <v>43.056042031523639</v>
      </c>
      <c r="N6" s="548">
        <v>5348</v>
      </c>
      <c r="O6" s="549">
        <v>3644.3999999999996</v>
      </c>
      <c r="P6" s="158"/>
      <c r="Q6" s="158"/>
      <c r="R6" s="158"/>
    </row>
    <row r="7" spans="1:26" ht="18" customHeight="1">
      <c r="A7" s="263" t="s">
        <v>267</v>
      </c>
      <c r="B7" s="264">
        <v>7448</v>
      </c>
      <c r="C7" s="257">
        <f t="shared" si="2"/>
        <v>3484</v>
      </c>
      <c r="D7" s="33">
        <v>3807.2</v>
      </c>
      <c r="E7" s="258">
        <f t="shared" si="0"/>
        <v>3635.5600000000004</v>
      </c>
      <c r="F7" s="33">
        <f t="shared" si="3"/>
        <v>95.491699936961567</v>
      </c>
      <c r="G7" s="33">
        <f t="shared" si="1"/>
        <v>104.35017221584386</v>
      </c>
      <c r="H7" s="33">
        <f>SUM(E7/E60)*100</f>
        <v>0.6631454803460568</v>
      </c>
      <c r="I7" s="485">
        <v>620</v>
      </c>
      <c r="J7" s="204">
        <v>701.7</v>
      </c>
      <c r="K7" s="640">
        <v>712.4</v>
      </c>
      <c r="L7" s="204">
        <f t="shared" si="4"/>
        <v>101.52486817728372</v>
      </c>
      <c r="M7" s="356">
        <f t="shared" si="5"/>
        <v>114.9032258064516</v>
      </c>
      <c r="N7" s="548">
        <v>2864</v>
      </c>
      <c r="O7" s="549">
        <v>2923.1600000000003</v>
      </c>
      <c r="P7" s="158"/>
      <c r="Q7" s="158"/>
      <c r="R7" s="158"/>
    </row>
    <row r="8" spans="1:26" ht="18" customHeight="1">
      <c r="A8" s="263" t="s">
        <v>298</v>
      </c>
      <c r="B8" s="264">
        <v>0</v>
      </c>
      <c r="C8" s="257">
        <f t="shared" si="2"/>
        <v>0</v>
      </c>
      <c r="D8" s="33">
        <v>2863</v>
      </c>
      <c r="E8" s="258">
        <f t="shared" si="0"/>
        <v>0</v>
      </c>
      <c r="F8" s="33">
        <f t="shared" si="3"/>
        <v>0</v>
      </c>
      <c r="G8" s="33"/>
      <c r="H8" s="33">
        <f>SUM(E8/E60)*100</f>
        <v>0</v>
      </c>
      <c r="I8" s="483">
        <v>0</v>
      </c>
      <c r="J8" s="607">
        <v>230</v>
      </c>
      <c r="K8" s="640">
        <v>0</v>
      </c>
      <c r="L8" s="204">
        <f t="shared" si="4"/>
        <v>0</v>
      </c>
      <c r="M8" s="356"/>
      <c r="N8" s="546">
        <v>0</v>
      </c>
      <c r="O8" s="549">
        <v>0</v>
      </c>
      <c r="P8" s="158"/>
      <c r="Q8" s="158"/>
      <c r="R8" s="158"/>
    </row>
    <row r="9" spans="1:26" ht="18" customHeight="1">
      <c r="A9" s="263" t="s">
        <v>299</v>
      </c>
      <c r="B9" s="264">
        <v>0</v>
      </c>
      <c r="C9" s="257">
        <f t="shared" si="2"/>
        <v>0</v>
      </c>
      <c r="D9" s="33">
        <v>445</v>
      </c>
      <c r="E9" s="258">
        <f t="shared" si="0"/>
        <v>0</v>
      </c>
      <c r="F9" s="33">
        <f t="shared" si="3"/>
        <v>0</v>
      </c>
      <c r="G9" s="33"/>
      <c r="H9" s="33">
        <f>SUM(E9/E60)*100</f>
        <v>0</v>
      </c>
      <c r="I9" s="483">
        <v>0</v>
      </c>
      <c r="J9" s="607">
        <v>0</v>
      </c>
      <c r="K9" s="640">
        <v>0</v>
      </c>
      <c r="L9" s="204"/>
      <c r="M9" s="356"/>
      <c r="N9" s="546">
        <v>0</v>
      </c>
      <c r="O9" s="549">
        <v>0</v>
      </c>
      <c r="P9" s="158"/>
      <c r="Q9" s="158"/>
      <c r="R9" s="158"/>
    </row>
    <row r="10" spans="1:26" ht="18" customHeight="1">
      <c r="A10" s="263" t="s">
        <v>140</v>
      </c>
      <c r="B10" s="264">
        <v>0</v>
      </c>
      <c r="C10" s="257">
        <f t="shared" si="2"/>
        <v>0</v>
      </c>
      <c r="D10" s="33">
        <v>82</v>
      </c>
      <c r="E10" s="258">
        <f t="shared" si="0"/>
        <v>0</v>
      </c>
      <c r="F10" s="33">
        <f t="shared" si="3"/>
        <v>0</v>
      </c>
      <c r="G10" s="33"/>
      <c r="H10" s="33">
        <f>SUM(E10/E60)*100</f>
        <v>0</v>
      </c>
      <c r="I10" s="483">
        <v>0</v>
      </c>
      <c r="J10" s="204">
        <v>22</v>
      </c>
      <c r="K10" s="640">
        <v>0</v>
      </c>
      <c r="L10" s="204">
        <f t="shared" si="4"/>
        <v>0</v>
      </c>
      <c r="M10" s="356"/>
      <c r="N10" s="546">
        <v>0</v>
      </c>
      <c r="O10" s="549">
        <v>0</v>
      </c>
      <c r="P10" s="158"/>
      <c r="Q10" s="158"/>
      <c r="R10" s="158"/>
    </row>
    <row r="11" spans="1:26" ht="18" customHeight="1">
      <c r="A11" s="263" t="s">
        <v>141</v>
      </c>
      <c r="B11" s="264">
        <v>0</v>
      </c>
      <c r="C11" s="257">
        <f t="shared" si="2"/>
        <v>0</v>
      </c>
      <c r="D11" s="33">
        <v>1097</v>
      </c>
      <c r="E11" s="258">
        <f t="shared" si="0"/>
        <v>791</v>
      </c>
      <c r="F11" s="33">
        <f t="shared" si="3"/>
        <v>72.10574293527803</v>
      </c>
      <c r="G11" s="33"/>
      <c r="H11" s="33">
        <f>SUM(E11/E60)*100</f>
        <v>0.1442826070684381</v>
      </c>
      <c r="I11" s="485">
        <v>0</v>
      </c>
      <c r="J11" s="607">
        <v>201</v>
      </c>
      <c r="K11" s="640">
        <v>154</v>
      </c>
      <c r="L11" s="204">
        <f t="shared" si="4"/>
        <v>76.616915422885569</v>
      </c>
      <c r="M11" s="356"/>
      <c r="N11" s="548">
        <v>0</v>
      </c>
      <c r="O11" s="549">
        <v>637</v>
      </c>
      <c r="P11" s="158"/>
      <c r="Q11" s="158"/>
      <c r="R11" s="158"/>
    </row>
    <row r="12" spans="1:26" ht="18" customHeight="1">
      <c r="A12" s="265" t="s">
        <v>208</v>
      </c>
      <c r="B12" s="264">
        <v>87656</v>
      </c>
      <c r="C12" s="257">
        <f t="shared" si="2"/>
        <v>38139</v>
      </c>
      <c r="D12" s="33">
        <v>56640.5</v>
      </c>
      <c r="E12" s="258">
        <f t="shared" si="0"/>
        <v>40864.737999999998</v>
      </c>
      <c r="F12" s="33">
        <f t="shared" si="3"/>
        <v>72.147558725646846</v>
      </c>
      <c r="G12" s="33">
        <f t="shared" ref="G12:G26" si="6">(E12/C12)*100</f>
        <v>107.14685230341645</v>
      </c>
      <c r="H12" s="33">
        <f>SUM(E12/E60)*100</f>
        <v>7.4539455572802424</v>
      </c>
      <c r="I12" s="483">
        <v>7340</v>
      </c>
      <c r="J12" s="607">
        <v>56640.5</v>
      </c>
      <c r="K12" s="640">
        <v>9806.5</v>
      </c>
      <c r="L12" s="204"/>
      <c r="M12" s="356">
        <f t="shared" si="5"/>
        <v>133.60354223433242</v>
      </c>
      <c r="N12" s="546">
        <v>30799</v>
      </c>
      <c r="O12" s="549">
        <v>31058.237999999998</v>
      </c>
      <c r="P12" s="181" t="s">
        <v>249</v>
      </c>
      <c r="Q12" s="158"/>
      <c r="R12" s="158"/>
    </row>
    <row r="13" spans="1:26" ht="18" customHeight="1">
      <c r="A13" s="265" t="s">
        <v>215</v>
      </c>
      <c r="B13" s="264">
        <v>19204</v>
      </c>
      <c r="C13" s="257">
        <f t="shared" si="2"/>
        <v>8430</v>
      </c>
      <c r="D13" s="204">
        <v>7730</v>
      </c>
      <c r="E13" s="258">
        <f t="shared" si="0"/>
        <v>8130</v>
      </c>
      <c r="F13" s="33">
        <f t="shared" si="3"/>
        <v>105.17464424320828</v>
      </c>
      <c r="G13" s="33">
        <f t="shared" si="6"/>
        <v>96.441281138790032</v>
      </c>
      <c r="H13" s="33">
        <f>SUM(E13/E60)*100</f>
        <v>1.4829552407919113</v>
      </c>
      <c r="I13" s="483">
        <v>1550</v>
      </c>
      <c r="J13" s="607">
        <v>1550</v>
      </c>
      <c r="K13" s="641">
        <v>1100</v>
      </c>
      <c r="L13" s="204">
        <f t="shared" si="4"/>
        <v>70.967741935483872</v>
      </c>
      <c r="M13" s="356">
        <f t="shared" si="5"/>
        <v>70.967741935483872</v>
      </c>
      <c r="N13" s="546">
        <v>6880</v>
      </c>
      <c r="O13" s="549">
        <v>7030</v>
      </c>
      <c r="P13" s="159">
        <f>K4+K10</f>
        <v>440</v>
      </c>
      <c r="Q13" s="158"/>
      <c r="R13" s="158"/>
    </row>
    <row r="14" spans="1:26" ht="18" customHeight="1">
      <c r="A14" s="246" t="s">
        <v>216</v>
      </c>
      <c r="B14" s="264">
        <v>16470</v>
      </c>
      <c r="C14" s="257">
        <f t="shared" si="2"/>
        <v>8090</v>
      </c>
      <c r="D14" s="204">
        <v>6689.5</v>
      </c>
      <c r="E14" s="258">
        <f t="shared" si="0"/>
        <v>6828</v>
      </c>
      <c r="F14" s="33">
        <f t="shared" si="3"/>
        <v>102.07040884968981</v>
      </c>
      <c r="G14" s="33">
        <f t="shared" si="6"/>
        <v>84.400494437577251</v>
      </c>
      <c r="H14" s="33">
        <f>SUM(E14/E60)*100</f>
        <v>1.2454635158828009</v>
      </c>
      <c r="I14" s="483">
        <v>1560</v>
      </c>
      <c r="J14" s="607">
        <v>1356</v>
      </c>
      <c r="K14" s="641">
        <v>1320</v>
      </c>
      <c r="L14" s="204">
        <f t="shared" si="4"/>
        <v>97.345132743362825</v>
      </c>
      <c r="M14" s="356">
        <f t="shared" si="5"/>
        <v>84.615384615384613</v>
      </c>
      <c r="N14" s="546">
        <v>6530</v>
      </c>
      <c r="O14" s="549">
        <v>5508</v>
      </c>
      <c r="P14" s="158"/>
      <c r="Q14" s="158"/>
      <c r="R14" s="158"/>
    </row>
    <row r="15" spans="1:26" ht="18" customHeight="1">
      <c r="A15" s="246" t="s">
        <v>205</v>
      </c>
      <c r="B15" s="264">
        <v>15030</v>
      </c>
      <c r="C15" s="257">
        <f t="shared" si="2"/>
        <v>7410</v>
      </c>
      <c r="D15" s="204">
        <v>6582.1</v>
      </c>
      <c r="E15" s="258">
        <f t="shared" si="0"/>
        <v>6056</v>
      </c>
      <c r="F15" s="33">
        <f t="shared" si="3"/>
        <v>92.007110192795608</v>
      </c>
      <c r="G15" s="33">
        <f t="shared" si="6"/>
        <v>81.72739541160594</v>
      </c>
      <c r="H15" s="33">
        <f>SUM(E15/E60)*100</f>
        <v>1.1046466098691039</v>
      </c>
      <c r="I15" s="483">
        <v>1550</v>
      </c>
      <c r="J15" s="607">
        <v>889.8</v>
      </c>
      <c r="K15" s="641">
        <v>1722</v>
      </c>
      <c r="L15" s="204">
        <f t="shared" si="4"/>
        <v>193.52663519892113</v>
      </c>
      <c r="M15" s="356">
        <f t="shared" si="5"/>
        <v>111.0967741935484</v>
      </c>
      <c r="N15" s="546">
        <v>5860</v>
      </c>
      <c r="O15" s="549">
        <v>4334</v>
      </c>
      <c r="P15" s="158"/>
      <c r="Q15" s="158"/>
      <c r="R15" s="158"/>
    </row>
    <row r="16" spans="1:26" ht="18" customHeight="1">
      <c r="A16" s="246" t="s">
        <v>201</v>
      </c>
      <c r="B16" s="264">
        <v>9827</v>
      </c>
      <c r="C16" s="257">
        <f t="shared" si="2"/>
        <v>4407</v>
      </c>
      <c r="D16" s="204">
        <v>4169.3</v>
      </c>
      <c r="E16" s="258">
        <f t="shared" si="0"/>
        <v>3801.1000000000004</v>
      </c>
      <c r="F16" s="33">
        <f t="shared" si="3"/>
        <v>91.168781330199323</v>
      </c>
      <c r="G16" s="33">
        <f t="shared" si="6"/>
        <v>86.251418198320863</v>
      </c>
      <c r="H16" s="33">
        <f>SUM(E16/E60)*100</f>
        <v>0.69334085679878654</v>
      </c>
      <c r="I16" s="483">
        <v>970</v>
      </c>
      <c r="J16" s="607">
        <v>862</v>
      </c>
      <c r="K16" s="641">
        <v>786.8</v>
      </c>
      <c r="L16" s="204">
        <f t="shared" si="4"/>
        <v>91.27610208816705</v>
      </c>
      <c r="M16" s="356">
        <f t="shared" si="5"/>
        <v>81.113402061855666</v>
      </c>
      <c r="N16" s="546">
        <v>3437</v>
      </c>
      <c r="O16" s="549">
        <v>3014.3</v>
      </c>
      <c r="P16" s="158"/>
      <c r="Q16" s="158"/>
      <c r="R16" s="158"/>
    </row>
    <row r="17" spans="1:18" ht="18" customHeight="1">
      <c r="A17" s="246" t="s">
        <v>206</v>
      </c>
      <c r="B17" s="264">
        <v>2510</v>
      </c>
      <c r="C17" s="257">
        <f t="shared" si="2"/>
        <v>1120</v>
      </c>
      <c r="D17" s="204">
        <v>821.8</v>
      </c>
      <c r="E17" s="258">
        <f t="shared" si="0"/>
        <v>1416.3999999999999</v>
      </c>
      <c r="F17" s="33">
        <f t="shared" si="3"/>
        <v>172.35337064979313</v>
      </c>
      <c r="G17" s="33">
        <f t="shared" si="6"/>
        <v>126.46428571428569</v>
      </c>
      <c r="H17" s="33">
        <f>SUM(E17/E60)*100</f>
        <v>0.25835889336502621</v>
      </c>
      <c r="I17" s="483">
        <v>240</v>
      </c>
      <c r="J17" s="607">
        <v>74</v>
      </c>
      <c r="K17" s="641">
        <v>448.3</v>
      </c>
      <c r="L17" s="204">
        <f t="shared" si="4"/>
        <v>605.81081081081084</v>
      </c>
      <c r="M17" s="356">
        <f t="shared" si="5"/>
        <v>186.79166666666666</v>
      </c>
      <c r="N17" s="546">
        <v>880</v>
      </c>
      <c r="O17" s="549">
        <v>968.09999999999991</v>
      </c>
      <c r="P17" s="158"/>
      <c r="Q17" s="158"/>
      <c r="R17" s="158"/>
    </row>
    <row r="18" spans="1:18" ht="18" customHeight="1">
      <c r="A18" s="246" t="s">
        <v>393</v>
      </c>
      <c r="B18" s="264">
        <v>20300</v>
      </c>
      <c r="C18" s="257">
        <f t="shared" si="2"/>
        <v>9070</v>
      </c>
      <c r="D18" s="204">
        <v>5621</v>
      </c>
      <c r="E18" s="258">
        <f t="shared" si="0"/>
        <v>8355</v>
      </c>
      <c r="F18" s="33">
        <f t="shared" si="3"/>
        <v>148.63903220067604</v>
      </c>
      <c r="G18" s="33">
        <f t="shared" si="6"/>
        <v>92.116868798235942</v>
      </c>
      <c r="H18" s="33">
        <f>SUM(E18/E60)*100</f>
        <v>1.5239964374927943</v>
      </c>
      <c r="I18" s="483">
        <v>1620</v>
      </c>
      <c r="J18" s="607">
        <v>1630</v>
      </c>
      <c r="K18" s="641">
        <v>1550</v>
      </c>
      <c r="L18" s="204">
        <f t="shared" si="4"/>
        <v>95.092024539877301</v>
      </c>
      <c r="M18" s="356">
        <f t="shared" si="5"/>
        <v>95.679012345679013</v>
      </c>
      <c r="N18" s="546">
        <v>7450</v>
      </c>
      <c r="O18" s="549">
        <v>6805</v>
      </c>
      <c r="P18" s="158"/>
      <c r="Q18" s="158"/>
      <c r="R18" s="158"/>
    </row>
    <row r="19" spans="1:18" ht="18" customHeight="1">
      <c r="A19" s="246" t="s">
        <v>338</v>
      </c>
      <c r="B19" s="264">
        <v>5820</v>
      </c>
      <c r="C19" s="257"/>
      <c r="D19" s="204">
        <v>0</v>
      </c>
      <c r="E19" s="258">
        <f t="shared" si="0"/>
        <v>1650</v>
      </c>
      <c r="F19" s="33" t="e">
        <f t="shared" si="3"/>
        <v>#DIV/0!</v>
      </c>
      <c r="G19" s="33"/>
      <c r="H19" s="33"/>
      <c r="I19" s="483">
        <v>460</v>
      </c>
      <c r="J19" s="607">
        <v>0</v>
      </c>
      <c r="K19" s="641">
        <v>300</v>
      </c>
      <c r="L19" s="204"/>
      <c r="M19" s="356">
        <f t="shared" si="5"/>
        <v>65.217391304347828</v>
      </c>
      <c r="N19" s="546"/>
      <c r="O19" s="549">
        <v>1350</v>
      </c>
      <c r="P19" s="158"/>
      <c r="Q19" s="158"/>
      <c r="R19" s="158"/>
    </row>
    <row r="20" spans="1:18" ht="18" customHeight="1">
      <c r="A20" s="266" t="s">
        <v>269</v>
      </c>
      <c r="B20" s="264">
        <v>13370</v>
      </c>
      <c r="C20" s="257">
        <f t="shared" si="2"/>
        <v>6050</v>
      </c>
      <c r="D20" s="204">
        <v>5150</v>
      </c>
      <c r="E20" s="258">
        <f t="shared" si="0"/>
        <v>5590</v>
      </c>
      <c r="F20" s="33">
        <f t="shared" si="3"/>
        <v>108.54368932038835</v>
      </c>
      <c r="G20" s="33">
        <f t="shared" si="6"/>
        <v>92.396694214876035</v>
      </c>
      <c r="H20" s="33">
        <f>SUM(E20/E60)*100</f>
        <v>1.019645731368608</v>
      </c>
      <c r="I20" s="483">
        <v>1210</v>
      </c>
      <c r="J20" s="607">
        <v>1150</v>
      </c>
      <c r="K20" s="641">
        <v>970</v>
      </c>
      <c r="L20" s="204">
        <f t="shared" si="4"/>
        <v>84.34782608695653</v>
      </c>
      <c r="M20" s="356">
        <f t="shared" si="5"/>
        <v>80.165289256198349</v>
      </c>
      <c r="N20" s="546">
        <v>4840</v>
      </c>
      <c r="O20" s="549">
        <v>4620</v>
      </c>
      <c r="P20" s="158"/>
      <c r="Q20" s="158"/>
      <c r="R20" s="158"/>
    </row>
    <row r="21" spans="1:18" ht="18" customHeight="1">
      <c r="A21" s="266" t="s">
        <v>133</v>
      </c>
      <c r="B21" s="264">
        <v>923</v>
      </c>
      <c r="C21" s="257">
        <f t="shared" si="2"/>
        <v>443</v>
      </c>
      <c r="D21" s="204">
        <v>720</v>
      </c>
      <c r="E21" s="258">
        <f t="shared" si="0"/>
        <v>438</v>
      </c>
      <c r="F21" s="33">
        <f t="shared" si="3"/>
        <v>60.833333333333329</v>
      </c>
      <c r="G21" s="33">
        <f t="shared" si="6"/>
        <v>98.871331828442436</v>
      </c>
      <c r="H21" s="33">
        <f>SUM(E21/E60)*100</f>
        <v>7.9893529577719211E-2</v>
      </c>
      <c r="I21" s="483">
        <v>80</v>
      </c>
      <c r="J21" s="607">
        <v>80</v>
      </c>
      <c r="K21" s="641">
        <v>40</v>
      </c>
      <c r="L21" s="204">
        <f t="shared" si="4"/>
        <v>50</v>
      </c>
      <c r="M21" s="356">
        <f t="shared" si="5"/>
        <v>50</v>
      </c>
      <c r="N21" s="546">
        <v>363</v>
      </c>
      <c r="O21" s="549">
        <v>398</v>
      </c>
      <c r="P21" s="158" t="s">
        <v>319</v>
      </c>
      <c r="Q21" s="158"/>
      <c r="R21" s="158"/>
    </row>
    <row r="22" spans="1:18" ht="18" customHeight="1">
      <c r="A22" s="266" t="s">
        <v>142</v>
      </c>
      <c r="B22" s="264">
        <v>74562</v>
      </c>
      <c r="C22" s="257">
        <f t="shared" si="2"/>
        <v>31393</v>
      </c>
      <c r="D22" s="204">
        <v>34344</v>
      </c>
      <c r="E22" s="258">
        <f t="shared" si="0"/>
        <v>33781</v>
      </c>
      <c r="F22" s="33">
        <f t="shared" si="3"/>
        <v>98.360703470766367</v>
      </c>
      <c r="G22" s="33">
        <f t="shared" si="6"/>
        <v>107.60679132290637</v>
      </c>
      <c r="H22" s="33">
        <f>SUM(E22/E60)*100</f>
        <v>6.1618340700112615</v>
      </c>
      <c r="I22" s="483">
        <v>6174</v>
      </c>
      <c r="J22" s="607">
        <v>6720</v>
      </c>
      <c r="K22" s="641">
        <v>6978</v>
      </c>
      <c r="L22" s="204">
        <f t="shared" si="4"/>
        <v>103.83928571428571</v>
      </c>
      <c r="M22" s="356">
        <f t="shared" si="5"/>
        <v>113.022351797862</v>
      </c>
      <c r="N22" s="546">
        <v>25219</v>
      </c>
      <c r="O22" s="549">
        <v>26803</v>
      </c>
      <c r="P22" s="159">
        <f>K15+K16+K17+K18+K20+K21+K22+K23+K24+K25+K26+K27+K28+K29+K51+K13+K12+K19+K5+K54</f>
        <v>33597</v>
      </c>
      <c r="Q22" s="158"/>
      <c r="R22" s="158"/>
    </row>
    <row r="23" spans="1:18" ht="18" customHeight="1">
      <c r="A23" s="714" t="s">
        <v>207</v>
      </c>
      <c r="B23" s="264">
        <v>46745</v>
      </c>
      <c r="C23" s="257">
        <f t="shared" si="2"/>
        <v>22390</v>
      </c>
      <c r="D23" s="204">
        <v>18609</v>
      </c>
      <c r="E23" s="258">
        <f t="shared" si="0"/>
        <v>18280</v>
      </c>
      <c r="F23" s="33">
        <f t="shared" si="3"/>
        <v>98.232038261056474</v>
      </c>
      <c r="G23" s="33">
        <f t="shared" si="6"/>
        <v>81.643590888789646</v>
      </c>
      <c r="H23" s="33">
        <f>SUM(E23/E60)*100</f>
        <v>3.3343692252984183</v>
      </c>
      <c r="I23" s="483">
        <v>4150</v>
      </c>
      <c r="J23" s="204">
        <v>4126</v>
      </c>
      <c r="K23" s="641">
        <v>3876</v>
      </c>
      <c r="L23" s="204">
        <f t="shared" si="4"/>
        <v>93.940862821134274</v>
      </c>
      <c r="M23" s="356">
        <f t="shared" si="5"/>
        <v>93.397590361445779</v>
      </c>
      <c r="N23" s="546">
        <v>18240</v>
      </c>
      <c r="O23" s="549">
        <v>14404</v>
      </c>
      <c r="P23" s="158"/>
      <c r="Q23" s="158"/>
      <c r="R23" s="158"/>
    </row>
    <row r="24" spans="1:18" ht="18" customHeight="1">
      <c r="A24" s="266" t="s">
        <v>143</v>
      </c>
      <c r="B24" s="264">
        <v>1968</v>
      </c>
      <c r="C24" s="257">
        <f t="shared" si="2"/>
        <v>898</v>
      </c>
      <c r="D24" s="33">
        <v>805.9</v>
      </c>
      <c r="E24" s="258">
        <f t="shared" si="0"/>
        <v>764.6</v>
      </c>
      <c r="F24" s="33">
        <f t="shared" si="3"/>
        <v>94.875294701575882</v>
      </c>
      <c r="G24" s="33">
        <f t="shared" si="6"/>
        <v>85.144766146993319</v>
      </c>
      <c r="H24" s="33">
        <f>SUM(E24/E60)*100</f>
        <v>0.1394671066555345</v>
      </c>
      <c r="I24" s="483">
        <v>178</v>
      </c>
      <c r="J24" s="607">
        <v>184.3</v>
      </c>
      <c r="K24" s="640">
        <v>154</v>
      </c>
      <c r="L24" s="204">
        <f t="shared" si="4"/>
        <v>83.559413998914806</v>
      </c>
      <c r="M24" s="356">
        <f t="shared" si="5"/>
        <v>86.516853932584269</v>
      </c>
      <c r="N24" s="546">
        <v>720</v>
      </c>
      <c r="O24" s="549">
        <v>610.6</v>
      </c>
      <c r="P24" s="158"/>
      <c r="Q24" s="158"/>
      <c r="R24" s="158"/>
    </row>
    <row r="25" spans="1:18" ht="18" customHeight="1">
      <c r="A25" s="266" t="s">
        <v>217</v>
      </c>
      <c r="B25" s="264">
        <v>2458</v>
      </c>
      <c r="C25" s="257">
        <f t="shared" si="2"/>
        <v>1098</v>
      </c>
      <c r="D25" s="33">
        <v>475</v>
      </c>
      <c r="E25" s="258">
        <f t="shared" si="0"/>
        <v>2550</v>
      </c>
      <c r="F25" s="33">
        <f t="shared" si="3"/>
        <v>536.84210526315792</v>
      </c>
      <c r="G25" s="33">
        <f t="shared" si="6"/>
        <v>232.24043715846994</v>
      </c>
      <c r="H25" s="33">
        <f>SUM(E25/E60)*100</f>
        <v>0.46513356261000904</v>
      </c>
      <c r="I25" s="483">
        <v>190</v>
      </c>
      <c r="J25" s="607">
        <v>65</v>
      </c>
      <c r="K25" s="641">
        <v>600</v>
      </c>
      <c r="L25" s="204">
        <f t="shared" si="4"/>
        <v>923.07692307692298</v>
      </c>
      <c r="M25" s="356">
        <f t="shared" si="5"/>
        <v>315.78947368421052</v>
      </c>
      <c r="N25" s="546">
        <v>908</v>
      </c>
      <c r="O25" s="549">
        <v>1950</v>
      </c>
      <c r="P25" s="158"/>
      <c r="Q25" s="158"/>
      <c r="R25" s="158"/>
    </row>
    <row r="26" spans="1:18" ht="18" customHeight="1">
      <c r="A26" s="266" t="s">
        <v>162</v>
      </c>
      <c r="B26" s="264">
        <v>11395</v>
      </c>
      <c r="C26" s="257">
        <f t="shared" si="2"/>
        <v>3060</v>
      </c>
      <c r="D26" s="33">
        <v>3375.4</v>
      </c>
      <c r="E26" s="258">
        <f t="shared" si="0"/>
        <v>3945.1</v>
      </c>
      <c r="F26" s="33">
        <f t="shared" si="3"/>
        <v>116.87799964448658</v>
      </c>
      <c r="G26" s="33">
        <f t="shared" si="6"/>
        <v>128.92483660130719</v>
      </c>
      <c r="H26" s="33">
        <f>SUM(E26/E60)*100</f>
        <v>0.71960722268735167</v>
      </c>
      <c r="I26" s="483">
        <v>850</v>
      </c>
      <c r="J26" s="204">
        <v>991.3</v>
      </c>
      <c r="K26" s="641">
        <v>496</v>
      </c>
      <c r="L26" s="204">
        <f t="shared" si="4"/>
        <v>50.035307172399882</v>
      </c>
      <c r="M26" s="356">
        <f t="shared" si="5"/>
        <v>58.352941176470587</v>
      </c>
      <c r="N26" s="546">
        <v>2210</v>
      </c>
      <c r="O26" s="549">
        <v>3449.1</v>
      </c>
      <c r="P26" s="158"/>
      <c r="Q26" s="158"/>
      <c r="R26" s="158"/>
    </row>
    <row r="27" spans="1:18" s="201" customFormat="1" ht="18" customHeight="1">
      <c r="A27" s="267" t="s">
        <v>200</v>
      </c>
      <c r="B27" s="264">
        <v>17370</v>
      </c>
      <c r="C27" s="257">
        <f t="shared" si="2"/>
        <v>5700</v>
      </c>
      <c r="D27" s="33">
        <v>5590</v>
      </c>
      <c r="E27" s="258">
        <f t="shared" si="0"/>
        <v>10449</v>
      </c>
      <c r="F27" s="33">
        <f t="shared" si="3"/>
        <v>186.92307692307693</v>
      </c>
      <c r="G27" s="33">
        <f t="shared" ref="G27:G48" si="7">(E27/C27)*100</f>
        <v>183.31578947368422</v>
      </c>
      <c r="H27" s="33">
        <f>SUM(E27/E60)*100</f>
        <v>1.9059531747890137</v>
      </c>
      <c r="I27" s="483">
        <v>1350</v>
      </c>
      <c r="J27" s="204">
        <v>1250</v>
      </c>
      <c r="K27" s="640">
        <v>1365</v>
      </c>
      <c r="L27" s="204">
        <f t="shared" si="4"/>
        <v>109.2</v>
      </c>
      <c r="M27" s="356">
        <f t="shared" si="5"/>
        <v>101.11111111111111</v>
      </c>
      <c r="N27" s="546">
        <v>4350</v>
      </c>
      <c r="O27" s="549">
        <v>9084</v>
      </c>
      <c r="P27" s="200"/>
      <c r="Q27" s="200" t="s">
        <v>199</v>
      </c>
      <c r="R27" s="200"/>
    </row>
    <row r="28" spans="1:18" ht="18" customHeight="1">
      <c r="A28" s="246" t="s">
        <v>334</v>
      </c>
      <c r="B28" s="264">
        <v>910</v>
      </c>
      <c r="C28" s="257">
        <f t="shared" si="2"/>
        <v>420</v>
      </c>
      <c r="D28" s="33">
        <v>406</v>
      </c>
      <c r="E28" s="258">
        <f t="shared" si="0"/>
        <v>454</v>
      </c>
      <c r="F28" s="33">
        <f t="shared" si="3"/>
        <v>111.82266009852218</v>
      </c>
      <c r="G28" s="33">
        <f t="shared" si="7"/>
        <v>108.09523809523809</v>
      </c>
      <c r="H28" s="33">
        <f>SUM(E28/E60)*100</f>
        <v>8.2812014676448678E-2</v>
      </c>
      <c r="I28" s="483">
        <v>60</v>
      </c>
      <c r="J28" s="204">
        <v>117</v>
      </c>
      <c r="K28" s="640">
        <v>74</v>
      </c>
      <c r="L28" s="204">
        <f t="shared" si="4"/>
        <v>63.247863247863243</v>
      </c>
      <c r="M28" s="356">
        <f t="shared" si="5"/>
        <v>123.33333333333334</v>
      </c>
      <c r="N28" s="546">
        <v>360</v>
      </c>
      <c r="O28" s="549">
        <v>380</v>
      </c>
      <c r="P28" s="149"/>
      <c r="Q28" s="158"/>
      <c r="R28" s="158"/>
    </row>
    <row r="29" spans="1:18" ht="18" customHeight="1">
      <c r="A29" s="246" t="s">
        <v>218</v>
      </c>
      <c r="B29" s="264">
        <v>14810</v>
      </c>
      <c r="C29" s="257">
        <f t="shared" si="2"/>
        <v>6170</v>
      </c>
      <c r="D29" s="33">
        <v>5384</v>
      </c>
      <c r="E29" s="258">
        <f t="shared" si="0"/>
        <v>6577</v>
      </c>
      <c r="F29" s="33">
        <f t="shared" si="3"/>
        <v>122.15824665676078</v>
      </c>
      <c r="G29" s="33">
        <f t="shared" si="7"/>
        <v>106.5964343598055</v>
      </c>
      <c r="H29" s="33">
        <f>SUM(E29/E60)*100</f>
        <v>1.1996797808964823</v>
      </c>
      <c r="I29" s="483">
        <v>1180</v>
      </c>
      <c r="J29" s="204">
        <v>950</v>
      </c>
      <c r="K29" s="640">
        <v>1000</v>
      </c>
      <c r="L29" s="204">
        <f t="shared" si="4"/>
        <v>105.26315789473684</v>
      </c>
      <c r="M29" s="356">
        <f t="shared" si="5"/>
        <v>84.745762711864401</v>
      </c>
      <c r="N29" s="546">
        <v>4990</v>
      </c>
      <c r="O29" s="549">
        <v>5577</v>
      </c>
      <c r="P29" s="159"/>
      <c r="Q29" s="158"/>
      <c r="R29" s="158"/>
    </row>
    <row r="30" spans="1:18" ht="18" customHeight="1">
      <c r="A30" s="246" t="s">
        <v>270</v>
      </c>
      <c r="B30" s="264">
        <v>3280</v>
      </c>
      <c r="C30" s="257">
        <f t="shared" si="2"/>
        <v>1640</v>
      </c>
      <c r="D30" s="33">
        <v>1328</v>
      </c>
      <c r="E30" s="258">
        <f t="shared" si="0"/>
        <v>1467</v>
      </c>
      <c r="F30" s="33">
        <f t="shared" si="3"/>
        <v>110.46686746987953</v>
      </c>
      <c r="G30" s="33">
        <f t="shared" si="7"/>
        <v>89.451219512195124</v>
      </c>
      <c r="H30" s="33">
        <f>SUM(E30/E60)*100</f>
        <v>0.26758860248975813</v>
      </c>
      <c r="I30" s="483">
        <v>250</v>
      </c>
      <c r="J30" s="204">
        <v>250</v>
      </c>
      <c r="K30" s="640">
        <v>280</v>
      </c>
      <c r="L30" s="204">
        <f t="shared" si="4"/>
        <v>112.00000000000001</v>
      </c>
      <c r="M30" s="356">
        <f t="shared" si="5"/>
        <v>112.00000000000001</v>
      </c>
      <c r="N30" s="546">
        <v>1390</v>
      </c>
      <c r="O30" s="549">
        <v>1187</v>
      </c>
      <c r="P30" s="158"/>
      <c r="Q30" s="158"/>
      <c r="R30" s="158"/>
    </row>
    <row r="31" spans="1:18" ht="18" customHeight="1">
      <c r="A31" s="246" t="s">
        <v>209</v>
      </c>
      <c r="B31" s="264">
        <v>940</v>
      </c>
      <c r="C31" s="257">
        <f t="shared" si="2"/>
        <v>465</v>
      </c>
      <c r="D31" s="33">
        <v>360</v>
      </c>
      <c r="E31" s="258">
        <f t="shared" si="0"/>
        <v>4520</v>
      </c>
      <c r="F31" s="33">
        <f t="shared" si="3"/>
        <v>1255.5555555555554</v>
      </c>
      <c r="G31" s="33">
        <f t="shared" si="7"/>
        <v>972.04301075268825</v>
      </c>
      <c r="H31" s="33">
        <f>SUM(E31/E60)*100</f>
        <v>0.82447204039107491</v>
      </c>
      <c r="I31" s="483">
        <v>70</v>
      </c>
      <c r="J31" s="607">
        <v>60</v>
      </c>
      <c r="K31" s="640">
        <v>1300</v>
      </c>
      <c r="L31" s="204">
        <f t="shared" si="4"/>
        <v>2166.666666666667</v>
      </c>
      <c r="M31" s="356">
        <f t="shared" si="5"/>
        <v>1857.1428571428573</v>
      </c>
      <c r="N31" s="546">
        <v>395</v>
      </c>
      <c r="O31" s="549">
        <v>3220</v>
      </c>
      <c r="P31" s="158"/>
      <c r="Q31" s="158"/>
      <c r="R31" s="158"/>
    </row>
    <row r="32" spans="1:18" ht="18" customHeight="1">
      <c r="A32" s="246" t="s">
        <v>210</v>
      </c>
      <c r="B32" s="264">
        <v>926</v>
      </c>
      <c r="C32" s="257">
        <f t="shared" si="2"/>
        <v>438</v>
      </c>
      <c r="D32" s="33">
        <v>498.2</v>
      </c>
      <c r="E32" s="258">
        <f t="shared" si="0"/>
        <v>2770.6000000000004</v>
      </c>
      <c r="F32" s="33">
        <f t="shared" si="3"/>
        <v>556.12203934162994</v>
      </c>
      <c r="G32" s="33">
        <f t="shared" si="7"/>
        <v>632.55707762557086</v>
      </c>
      <c r="H32" s="33">
        <f>SUM(E32/E60)*100</f>
        <v>0.50537217590874173</v>
      </c>
      <c r="I32" s="483">
        <v>78</v>
      </c>
      <c r="J32" s="607">
        <v>95.4</v>
      </c>
      <c r="K32" s="641">
        <v>855</v>
      </c>
      <c r="L32" s="204">
        <f t="shared" si="4"/>
        <v>896.22641509433959</v>
      </c>
      <c r="M32" s="356">
        <f t="shared" si="5"/>
        <v>1096.1538461538462</v>
      </c>
      <c r="N32" s="546">
        <v>360</v>
      </c>
      <c r="O32" s="549">
        <v>1915.6000000000001</v>
      </c>
      <c r="P32" s="159"/>
      <c r="Q32" s="158"/>
      <c r="R32" s="158"/>
    </row>
    <row r="33" spans="1:18" ht="18" customHeight="1">
      <c r="A33" s="268" t="s">
        <v>219</v>
      </c>
      <c r="B33" s="264">
        <v>0</v>
      </c>
      <c r="C33" s="257">
        <f t="shared" si="2"/>
        <v>0</v>
      </c>
      <c r="D33" s="33">
        <v>433.8</v>
      </c>
      <c r="E33" s="258">
        <f t="shared" si="0"/>
        <v>0</v>
      </c>
      <c r="F33" s="33">
        <f t="shared" si="3"/>
        <v>0</v>
      </c>
      <c r="G33" s="33"/>
      <c r="H33" s="33">
        <f>SUM(E33/E60)*100</f>
        <v>0</v>
      </c>
      <c r="I33" s="483">
        <v>0</v>
      </c>
      <c r="J33" s="607">
        <v>0</v>
      </c>
      <c r="K33" s="641">
        <v>0</v>
      </c>
      <c r="L33" s="204" t="e">
        <f t="shared" si="4"/>
        <v>#DIV/0!</v>
      </c>
      <c r="M33" s="356" t="e">
        <f t="shared" si="5"/>
        <v>#DIV/0!</v>
      </c>
      <c r="N33" s="546">
        <v>0</v>
      </c>
      <c r="O33" s="547">
        <v>0</v>
      </c>
      <c r="P33" s="158"/>
      <c r="Q33" s="158"/>
      <c r="R33" s="158"/>
    </row>
    <row r="34" spans="1:18" ht="18" customHeight="1">
      <c r="A34" s="268" t="s">
        <v>271</v>
      </c>
      <c r="B34" s="264">
        <v>4451</v>
      </c>
      <c r="C34" s="257">
        <f t="shared" si="2"/>
        <v>2175</v>
      </c>
      <c r="D34" s="33">
        <v>1830</v>
      </c>
      <c r="E34" s="258">
        <f t="shared" si="0"/>
        <v>2045</v>
      </c>
      <c r="F34" s="33">
        <f t="shared" si="3"/>
        <v>111.74863387978142</v>
      </c>
      <c r="G34" s="33">
        <f t="shared" si="7"/>
        <v>94.022988505747122</v>
      </c>
      <c r="H34" s="33">
        <f>SUM(E34/E60)*100</f>
        <v>0.37301887668136025</v>
      </c>
      <c r="I34" s="483">
        <v>402</v>
      </c>
      <c r="J34" s="204">
        <v>360</v>
      </c>
      <c r="K34" s="640">
        <v>405</v>
      </c>
      <c r="L34" s="204">
        <f t="shared" si="4"/>
        <v>112.5</v>
      </c>
      <c r="M34" s="356">
        <f t="shared" si="5"/>
        <v>100.74626865671641</v>
      </c>
      <c r="N34" s="546">
        <v>1773</v>
      </c>
      <c r="O34" s="549">
        <v>1640</v>
      </c>
      <c r="P34" s="158"/>
      <c r="Q34" s="158"/>
      <c r="R34" s="158"/>
    </row>
    <row r="35" spans="1:18" ht="18" customHeight="1">
      <c r="A35" s="268" t="s">
        <v>273</v>
      </c>
      <c r="B35" s="264">
        <v>4106</v>
      </c>
      <c r="C35" s="257">
        <f t="shared" si="2"/>
        <v>1798</v>
      </c>
      <c r="D35" s="33">
        <v>1670</v>
      </c>
      <c r="E35" s="258">
        <f t="shared" si="0"/>
        <v>1755</v>
      </c>
      <c r="F35" s="33">
        <f t="shared" si="3"/>
        <v>105.08982035928143</v>
      </c>
      <c r="G35" s="33">
        <f t="shared" si="7"/>
        <v>97.608453837597324</v>
      </c>
      <c r="H35" s="33">
        <f>SUM(E35/E60)*100</f>
        <v>0.3201213342668886</v>
      </c>
      <c r="I35" s="483">
        <v>370</v>
      </c>
      <c r="J35" s="204">
        <v>340</v>
      </c>
      <c r="K35" s="640">
        <v>370</v>
      </c>
      <c r="L35" s="204">
        <f t="shared" si="4"/>
        <v>108.8235294117647</v>
      </c>
      <c r="M35" s="356">
        <f t="shared" si="5"/>
        <v>100</v>
      </c>
      <c r="N35" s="546">
        <v>1428</v>
      </c>
      <c r="O35" s="549">
        <v>1385</v>
      </c>
      <c r="P35" s="158"/>
      <c r="Q35" s="158"/>
      <c r="R35" s="158"/>
    </row>
    <row r="36" spans="1:18" ht="18" customHeight="1">
      <c r="A36" s="246" t="s">
        <v>272</v>
      </c>
      <c r="B36" s="264">
        <v>14445</v>
      </c>
      <c r="C36" s="257">
        <f t="shared" si="2"/>
        <v>6525</v>
      </c>
      <c r="D36" s="33">
        <v>5870</v>
      </c>
      <c r="E36" s="258">
        <f t="shared" si="0"/>
        <v>6504</v>
      </c>
      <c r="F36" s="33">
        <f t="shared" si="3"/>
        <v>110.80068143100512</v>
      </c>
      <c r="G36" s="33">
        <f t="shared" si="7"/>
        <v>99.678160919540232</v>
      </c>
      <c r="H36" s="33">
        <f>SUM(E36/E60)*100</f>
        <v>1.1863641926335291</v>
      </c>
      <c r="I36" s="483">
        <v>1392</v>
      </c>
      <c r="J36" s="204">
        <v>1240</v>
      </c>
      <c r="K36" s="640">
        <v>1400</v>
      </c>
      <c r="L36" s="204">
        <f t="shared" si="4"/>
        <v>112.90322580645163</v>
      </c>
      <c r="M36" s="356">
        <f t="shared" si="5"/>
        <v>100.57471264367817</v>
      </c>
      <c r="N36" s="546">
        <v>5133</v>
      </c>
      <c r="O36" s="549">
        <v>5104</v>
      </c>
      <c r="P36" s="158"/>
      <c r="Q36" s="158"/>
      <c r="R36" s="158"/>
    </row>
    <row r="37" spans="1:18" ht="18" customHeight="1">
      <c r="A37" s="246" t="s">
        <v>166</v>
      </c>
      <c r="B37" s="264">
        <v>30195</v>
      </c>
      <c r="C37" s="257">
        <f t="shared" si="2"/>
        <v>14945</v>
      </c>
      <c r="D37" s="33">
        <v>11300</v>
      </c>
      <c r="E37" s="258">
        <f t="shared" ref="E37:E60" si="8">K37+O37</f>
        <v>15225.9</v>
      </c>
      <c r="F37" s="33">
        <f t="shared" si="3"/>
        <v>134.74247787610619</v>
      </c>
      <c r="G37" s="33">
        <f t="shared" si="7"/>
        <v>101.87955838072934</v>
      </c>
      <c r="H37" s="33">
        <f>SUM(E37/E60)*100</f>
        <v>2.7772851415465634</v>
      </c>
      <c r="I37" s="483">
        <v>2600</v>
      </c>
      <c r="J37" s="204">
        <v>2500</v>
      </c>
      <c r="K37" s="640">
        <v>3800</v>
      </c>
      <c r="L37" s="204">
        <f t="shared" si="4"/>
        <v>152</v>
      </c>
      <c r="M37" s="356">
        <f t="shared" si="5"/>
        <v>146.15384615384613</v>
      </c>
      <c r="N37" s="546">
        <v>12345</v>
      </c>
      <c r="O37" s="549">
        <v>11425.9</v>
      </c>
      <c r="P37" s="158" t="s">
        <v>250</v>
      </c>
      <c r="Q37" s="158"/>
      <c r="R37" s="158"/>
    </row>
    <row r="38" spans="1:18" ht="18" customHeight="1">
      <c r="A38" s="246" t="s">
        <v>220</v>
      </c>
      <c r="B38" s="264">
        <v>58803</v>
      </c>
      <c r="C38" s="257">
        <f t="shared" ref="C38:C60" si="9">I38+N38</f>
        <v>28593</v>
      </c>
      <c r="D38" s="33">
        <v>26433</v>
      </c>
      <c r="E38" s="258">
        <f t="shared" si="8"/>
        <v>27742</v>
      </c>
      <c r="F38" s="33">
        <f t="shared" si="3"/>
        <v>104.95214315439034</v>
      </c>
      <c r="G38" s="33">
        <f t="shared" si="7"/>
        <v>97.02374707096142</v>
      </c>
      <c r="H38" s="33">
        <f>SUM(E38/E60)*100</f>
        <v>5.0602883505595573</v>
      </c>
      <c r="I38" s="483">
        <v>5513</v>
      </c>
      <c r="J38" s="204">
        <v>4589</v>
      </c>
      <c r="K38" s="640">
        <v>5195</v>
      </c>
      <c r="L38" s="204">
        <f t="shared" si="4"/>
        <v>113.20549139246023</v>
      </c>
      <c r="M38" s="356">
        <f t="shared" si="5"/>
        <v>94.231815708325769</v>
      </c>
      <c r="N38" s="546">
        <v>23080</v>
      </c>
      <c r="O38" s="549">
        <v>22547</v>
      </c>
      <c r="P38" s="159">
        <f>K37+K38+K39</f>
        <v>10895</v>
      </c>
      <c r="Q38" s="158"/>
      <c r="R38" s="158"/>
    </row>
    <row r="39" spans="1:18" ht="18" customHeight="1">
      <c r="A39" s="268" t="s">
        <v>221</v>
      </c>
      <c r="B39" s="264">
        <v>31100</v>
      </c>
      <c r="C39" s="257">
        <f t="shared" si="9"/>
        <v>15700</v>
      </c>
      <c r="D39" s="33">
        <v>11850</v>
      </c>
      <c r="E39" s="258">
        <f t="shared" si="8"/>
        <v>11800</v>
      </c>
      <c r="F39" s="33">
        <f t="shared" si="3"/>
        <v>99.578059071729967</v>
      </c>
      <c r="G39" s="33">
        <f t="shared" si="7"/>
        <v>75.159235668789819</v>
      </c>
      <c r="H39" s="33">
        <f>SUM(E39/E60)*100</f>
        <v>2.1523827603129835</v>
      </c>
      <c r="I39" s="483">
        <v>2750</v>
      </c>
      <c r="J39" s="204">
        <v>2500</v>
      </c>
      <c r="K39" s="640">
        <v>1900</v>
      </c>
      <c r="L39" s="204">
        <f t="shared" si="4"/>
        <v>76</v>
      </c>
      <c r="M39" s="356">
        <f t="shared" si="5"/>
        <v>69.090909090909093</v>
      </c>
      <c r="N39" s="546">
        <v>12950</v>
      </c>
      <c r="O39" s="549">
        <v>9900</v>
      </c>
      <c r="P39" s="158"/>
      <c r="Q39" s="158"/>
      <c r="R39" s="158"/>
    </row>
    <row r="40" spans="1:18" ht="18" customHeight="1">
      <c r="A40" s="268" t="s">
        <v>211</v>
      </c>
      <c r="B40" s="264">
        <v>2728</v>
      </c>
      <c r="C40" s="257">
        <f t="shared" si="9"/>
        <v>1409</v>
      </c>
      <c r="D40" s="33">
        <v>850.3</v>
      </c>
      <c r="E40" s="258">
        <f t="shared" si="8"/>
        <v>1317</v>
      </c>
      <c r="F40" s="33">
        <f t="shared" si="3"/>
        <v>154.88651064330236</v>
      </c>
      <c r="G40" s="33">
        <f t="shared" si="7"/>
        <v>93.47054648687012</v>
      </c>
      <c r="H40" s="33">
        <f>SUM(E40/E60)*100</f>
        <v>0.24022780468916941</v>
      </c>
      <c r="I40" s="483">
        <v>265</v>
      </c>
      <c r="J40" s="204">
        <v>273</v>
      </c>
      <c r="K40" s="640">
        <v>500</v>
      </c>
      <c r="L40" s="204">
        <f t="shared" si="4"/>
        <v>183.15018315018315</v>
      </c>
      <c r="M40" s="356">
        <f t="shared" si="5"/>
        <v>188.67924528301887</v>
      </c>
      <c r="N40" s="546">
        <v>1144</v>
      </c>
      <c r="O40" s="549">
        <v>817</v>
      </c>
      <c r="P40" s="158"/>
      <c r="Q40" s="158"/>
      <c r="R40" s="158"/>
    </row>
    <row r="41" spans="1:18" ht="18" customHeight="1">
      <c r="A41" s="269" t="s">
        <v>212</v>
      </c>
      <c r="B41" s="264">
        <v>3763</v>
      </c>
      <c r="C41" s="257">
        <f t="shared" si="9"/>
        <v>1966</v>
      </c>
      <c r="D41" s="33">
        <v>1530</v>
      </c>
      <c r="E41" s="258">
        <f t="shared" si="8"/>
        <v>1361</v>
      </c>
      <c r="F41" s="33">
        <f t="shared" si="3"/>
        <v>88.954248366013061</v>
      </c>
      <c r="G41" s="33">
        <f t="shared" si="7"/>
        <v>69.226856561546285</v>
      </c>
      <c r="H41" s="33">
        <f>SUM(E41/E60)*100</f>
        <v>0.24825363871067543</v>
      </c>
      <c r="I41" s="483">
        <v>356</v>
      </c>
      <c r="J41" s="204">
        <v>220</v>
      </c>
      <c r="K41" s="640">
        <v>201</v>
      </c>
      <c r="L41" s="204">
        <f t="shared" si="4"/>
        <v>91.363636363636374</v>
      </c>
      <c r="M41" s="356">
        <f t="shared" si="5"/>
        <v>56.460674157303373</v>
      </c>
      <c r="N41" s="546">
        <v>1610</v>
      </c>
      <c r="O41" s="549">
        <v>1160</v>
      </c>
      <c r="P41" s="159"/>
      <c r="Q41" s="159"/>
      <c r="R41" s="158"/>
    </row>
    <row r="42" spans="1:18" ht="18" customHeight="1">
      <c r="A42" s="270" t="s">
        <v>222</v>
      </c>
      <c r="B42" s="264">
        <v>853</v>
      </c>
      <c r="C42" s="257">
        <f t="shared" si="9"/>
        <v>408</v>
      </c>
      <c r="D42" s="439">
        <v>309</v>
      </c>
      <c r="E42" s="258">
        <f t="shared" si="8"/>
        <v>172</v>
      </c>
      <c r="F42" s="33">
        <f t="shared" si="3"/>
        <v>55.663430420711975</v>
      </c>
      <c r="G42" s="33">
        <f t="shared" si="7"/>
        <v>42.156862745098039</v>
      </c>
      <c r="H42" s="33">
        <f>SUM(E42/E60)*100</f>
        <v>3.1373714811341789E-2</v>
      </c>
      <c r="I42" s="483">
        <v>70</v>
      </c>
      <c r="J42" s="439">
        <v>101</v>
      </c>
      <c r="K42" s="654">
        <v>0</v>
      </c>
      <c r="L42" s="204">
        <f t="shared" si="4"/>
        <v>0</v>
      </c>
      <c r="M42" s="356">
        <f t="shared" si="5"/>
        <v>0</v>
      </c>
      <c r="N42" s="546">
        <v>338</v>
      </c>
      <c r="O42" s="550">
        <v>172</v>
      </c>
      <c r="P42" s="158"/>
      <c r="Q42" s="158"/>
      <c r="R42" s="158"/>
    </row>
    <row r="43" spans="1:18" ht="18" customHeight="1">
      <c r="A43" s="270" t="s">
        <v>223</v>
      </c>
      <c r="B43" s="264">
        <v>770</v>
      </c>
      <c r="C43" s="257">
        <f t="shared" si="9"/>
        <v>393</v>
      </c>
      <c r="D43" s="442">
        <v>446</v>
      </c>
      <c r="E43" s="258">
        <f t="shared" si="8"/>
        <v>58</v>
      </c>
      <c r="F43" s="33">
        <f t="shared" si="3"/>
        <v>13.004484304932735</v>
      </c>
      <c r="G43" s="33">
        <f t="shared" si="7"/>
        <v>14.758269720101779</v>
      </c>
      <c r="H43" s="33">
        <f>SUM(E43/E60)*100</f>
        <v>1.0579508482894323E-2</v>
      </c>
      <c r="I43" s="483">
        <v>70</v>
      </c>
      <c r="J43" s="442">
        <v>99</v>
      </c>
      <c r="K43" s="654">
        <v>0</v>
      </c>
      <c r="L43" s="204">
        <f t="shared" si="4"/>
        <v>0</v>
      </c>
      <c r="M43" s="356">
        <f t="shared" si="5"/>
        <v>0</v>
      </c>
      <c r="N43" s="546">
        <v>323</v>
      </c>
      <c r="O43" s="550">
        <v>58</v>
      </c>
      <c r="P43" s="159"/>
      <c r="Q43" s="159"/>
      <c r="R43" s="158"/>
    </row>
    <row r="44" spans="1:18" ht="18" customHeight="1">
      <c r="A44" s="270" t="s">
        <v>318</v>
      </c>
      <c r="B44" s="264">
        <v>1050</v>
      </c>
      <c r="C44" s="257">
        <f t="shared" si="9"/>
        <v>530</v>
      </c>
      <c r="D44" s="443">
        <v>456</v>
      </c>
      <c r="E44" s="258">
        <f t="shared" si="8"/>
        <v>540</v>
      </c>
      <c r="F44" s="33">
        <f t="shared" si="3"/>
        <v>118.42105263157893</v>
      </c>
      <c r="G44" s="33">
        <f t="shared" si="7"/>
        <v>101.88679245283019</v>
      </c>
      <c r="H44" s="33">
        <f>SUM(E44/E60)*100</f>
        <v>9.8498872082119576E-2</v>
      </c>
      <c r="I44" s="483">
        <v>95</v>
      </c>
      <c r="J44" s="443">
        <v>90</v>
      </c>
      <c r="K44" s="640">
        <v>90</v>
      </c>
      <c r="L44" s="204">
        <f t="shared" si="4"/>
        <v>100</v>
      </c>
      <c r="M44" s="356">
        <f t="shared" si="5"/>
        <v>94.73684210526315</v>
      </c>
      <c r="N44" s="546">
        <v>435</v>
      </c>
      <c r="O44" s="549">
        <v>450</v>
      </c>
      <c r="P44" s="158"/>
      <c r="Q44" s="158"/>
      <c r="R44" s="158"/>
    </row>
    <row r="45" spans="1:18" ht="18" customHeight="1">
      <c r="A45" s="270" t="s">
        <v>224</v>
      </c>
      <c r="B45" s="264">
        <v>0</v>
      </c>
      <c r="C45" s="257">
        <f t="shared" si="9"/>
        <v>0</v>
      </c>
      <c r="D45" s="443">
        <v>46</v>
      </c>
      <c r="E45" s="258">
        <f t="shared" si="8"/>
        <v>0</v>
      </c>
      <c r="F45" s="33">
        <f t="shared" si="3"/>
        <v>0</v>
      </c>
      <c r="G45" s="33" t="e">
        <f t="shared" si="7"/>
        <v>#DIV/0!</v>
      </c>
      <c r="H45" s="33">
        <f>SUM(E45/E60)*100</f>
        <v>0</v>
      </c>
      <c r="I45" s="483">
        <v>0</v>
      </c>
      <c r="J45" s="443">
        <v>0</v>
      </c>
      <c r="K45" s="640">
        <v>0</v>
      </c>
      <c r="L45" s="204"/>
      <c r="M45" s="356" t="e">
        <f t="shared" si="5"/>
        <v>#DIV/0!</v>
      </c>
      <c r="N45" s="546">
        <v>0</v>
      </c>
      <c r="O45" s="549">
        <v>0</v>
      </c>
      <c r="P45" s="158"/>
      <c r="Q45" s="158"/>
      <c r="R45" s="158"/>
    </row>
    <row r="46" spans="1:18" ht="18" customHeight="1">
      <c r="A46" s="268" t="s">
        <v>225</v>
      </c>
      <c r="B46" s="264">
        <v>2655</v>
      </c>
      <c r="C46" s="257">
        <f t="shared" si="9"/>
        <v>1330</v>
      </c>
      <c r="D46" s="443">
        <v>835</v>
      </c>
      <c r="E46" s="258">
        <f t="shared" si="8"/>
        <v>606</v>
      </c>
      <c r="F46" s="33">
        <f t="shared" si="3"/>
        <v>72.574850299401191</v>
      </c>
      <c r="G46" s="33">
        <f t="shared" si="7"/>
        <v>45.563909774436091</v>
      </c>
      <c r="H46" s="33">
        <f>SUM(E46/E60)*100</f>
        <v>0.11053762311437863</v>
      </c>
      <c r="I46" s="483">
        <v>240</v>
      </c>
      <c r="J46" s="443">
        <v>195</v>
      </c>
      <c r="K46" s="640">
        <v>58</v>
      </c>
      <c r="L46" s="204">
        <f t="shared" si="4"/>
        <v>29.743589743589745</v>
      </c>
      <c r="M46" s="356">
        <f t="shared" si="5"/>
        <v>24.166666666666668</v>
      </c>
      <c r="N46" s="546">
        <v>1090</v>
      </c>
      <c r="O46" s="549">
        <v>548</v>
      </c>
      <c r="P46" s="159"/>
      <c r="Q46" s="158"/>
      <c r="R46" s="158"/>
    </row>
    <row r="47" spans="1:18" ht="18" customHeight="1">
      <c r="A47" s="268" t="s">
        <v>226</v>
      </c>
      <c r="B47" s="264">
        <v>643</v>
      </c>
      <c r="C47" s="257">
        <f t="shared" si="9"/>
        <v>337</v>
      </c>
      <c r="D47" s="443">
        <v>306</v>
      </c>
      <c r="E47" s="258">
        <f t="shared" si="8"/>
        <v>307</v>
      </c>
      <c r="F47" s="33">
        <f t="shared" si="3"/>
        <v>100.32679738562092</v>
      </c>
      <c r="G47" s="33">
        <f t="shared" si="7"/>
        <v>91.097922848664695</v>
      </c>
      <c r="H47" s="33">
        <f>SUM(E47/E60)*100</f>
        <v>5.5998432831871683E-2</v>
      </c>
      <c r="I47" s="483">
        <v>52</v>
      </c>
      <c r="J47" s="443">
        <v>85</v>
      </c>
      <c r="K47" s="640">
        <v>66</v>
      </c>
      <c r="L47" s="204">
        <f t="shared" si="4"/>
        <v>77.64705882352942</v>
      </c>
      <c r="M47" s="356">
        <f t="shared" si="5"/>
        <v>126.92307692307692</v>
      </c>
      <c r="N47" s="546">
        <v>285</v>
      </c>
      <c r="O47" s="549">
        <v>241</v>
      </c>
      <c r="P47" s="158"/>
      <c r="Q47" s="158"/>
      <c r="R47" s="158"/>
    </row>
    <row r="48" spans="1:18" ht="18" customHeight="1">
      <c r="A48" s="268" t="s">
        <v>227</v>
      </c>
      <c r="B48" s="264">
        <v>848</v>
      </c>
      <c r="C48" s="257">
        <f t="shared" si="9"/>
        <v>388</v>
      </c>
      <c r="D48" s="204">
        <v>478</v>
      </c>
      <c r="E48" s="258">
        <f t="shared" si="8"/>
        <v>349</v>
      </c>
      <c r="F48" s="33">
        <f t="shared" si="3"/>
        <v>73.012552301255226</v>
      </c>
      <c r="G48" s="33">
        <f t="shared" si="7"/>
        <v>89.948453608247419</v>
      </c>
      <c r="H48" s="33">
        <f>SUM(E48/E60)*100</f>
        <v>6.3659456216036539E-2</v>
      </c>
      <c r="I48" s="483">
        <v>75</v>
      </c>
      <c r="J48" s="204">
        <v>93</v>
      </c>
      <c r="K48" s="640">
        <v>19</v>
      </c>
      <c r="L48" s="204">
        <f t="shared" si="4"/>
        <v>20.43010752688172</v>
      </c>
      <c r="M48" s="356">
        <f t="shared" si="5"/>
        <v>25.333333333333336</v>
      </c>
      <c r="N48" s="546">
        <v>313</v>
      </c>
      <c r="O48" s="549">
        <v>330</v>
      </c>
      <c r="P48" s="158"/>
      <c r="Q48" s="159"/>
      <c r="R48" s="158"/>
    </row>
    <row r="49" spans="1:18" ht="18" customHeight="1">
      <c r="A49" s="268" t="s">
        <v>268</v>
      </c>
      <c r="B49" s="271">
        <v>1050</v>
      </c>
      <c r="C49" s="257">
        <f t="shared" si="9"/>
        <v>515</v>
      </c>
      <c r="D49" s="444">
        <v>605</v>
      </c>
      <c r="E49" s="258">
        <f t="shared" si="8"/>
        <v>342</v>
      </c>
      <c r="F49" s="33">
        <f t="shared" si="3"/>
        <v>56.528925619834716</v>
      </c>
      <c r="G49" s="33"/>
      <c r="H49" s="33">
        <f>SUM(E49/E60)*100</f>
        <v>6.2382618985342399E-2</v>
      </c>
      <c r="I49" s="483">
        <v>90</v>
      </c>
      <c r="J49" s="444">
        <v>165</v>
      </c>
      <c r="K49" s="640">
        <v>82</v>
      </c>
      <c r="L49" s="204">
        <f t="shared" si="4"/>
        <v>49.696969696969695</v>
      </c>
      <c r="M49" s="356">
        <f t="shared" si="5"/>
        <v>91.111111111111114</v>
      </c>
      <c r="N49" s="546">
        <v>425</v>
      </c>
      <c r="O49" s="549">
        <v>260</v>
      </c>
      <c r="P49" s="158"/>
      <c r="Q49" s="158"/>
      <c r="R49" s="158"/>
    </row>
    <row r="50" spans="1:18" ht="18" customHeight="1">
      <c r="A50" s="268" t="s">
        <v>303</v>
      </c>
      <c r="B50" s="271">
        <v>1263</v>
      </c>
      <c r="C50" s="257">
        <f t="shared" si="9"/>
        <v>613</v>
      </c>
      <c r="D50" s="473">
        <v>498</v>
      </c>
      <c r="E50" s="258">
        <f t="shared" si="8"/>
        <v>550</v>
      </c>
      <c r="F50" s="33">
        <f t="shared" si="3"/>
        <v>110.44176706827309</v>
      </c>
      <c r="G50" s="33"/>
      <c r="H50" s="33"/>
      <c r="I50" s="483">
        <v>110</v>
      </c>
      <c r="J50" s="473">
        <v>100</v>
      </c>
      <c r="K50" s="640">
        <v>90</v>
      </c>
      <c r="L50" s="204">
        <f t="shared" si="4"/>
        <v>90</v>
      </c>
      <c r="M50" s="356">
        <f t="shared" si="5"/>
        <v>81.818181818181827</v>
      </c>
      <c r="N50" s="546">
        <v>503</v>
      </c>
      <c r="O50" s="549">
        <v>460</v>
      </c>
      <c r="P50" s="158"/>
      <c r="Q50" s="158"/>
      <c r="R50" s="158"/>
    </row>
    <row r="51" spans="1:18" ht="18" customHeight="1">
      <c r="A51" s="268" t="s">
        <v>302</v>
      </c>
      <c r="B51" s="271">
        <v>3885</v>
      </c>
      <c r="C51" s="257">
        <f t="shared" si="9"/>
        <v>1200</v>
      </c>
      <c r="D51" s="473">
        <v>1828.4</v>
      </c>
      <c r="E51" s="258">
        <f t="shared" si="8"/>
        <v>4122</v>
      </c>
      <c r="F51" s="33">
        <f t="shared" si="3"/>
        <v>225.44301028221395</v>
      </c>
      <c r="G51" s="33"/>
      <c r="H51" s="33"/>
      <c r="I51" s="483">
        <v>300</v>
      </c>
      <c r="J51" s="473">
        <v>426</v>
      </c>
      <c r="K51" s="640">
        <v>900</v>
      </c>
      <c r="L51" s="204">
        <f t="shared" si="4"/>
        <v>211.26760563380282</v>
      </c>
      <c r="M51" s="356">
        <f t="shared" si="5"/>
        <v>300</v>
      </c>
      <c r="N51" s="546">
        <v>900</v>
      </c>
      <c r="O51" s="549">
        <v>3222</v>
      </c>
      <c r="P51" s="158"/>
      <c r="Q51" s="158"/>
      <c r="R51" s="158"/>
    </row>
    <row r="52" spans="1:18" ht="18" customHeight="1">
      <c r="A52" s="268" t="s">
        <v>394</v>
      </c>
      <c r="B52" s="271"/>
      <c r="C52" s="257"/>
      <c r="D52" s="473"/>
      <c r="E52" s="258">
        <f t="shared" si="8"/>
        <v>63</v>
      </c>
      <c r="F52" s="33"/>
      <c r="G52" s="33"/>
      <c r="H52" s="33"/>
      <c r="I52" s="483"/>
      <c r="J52" s="473"/>
      <c r="K52" s="640">
        <v>23</v>
      </c>
      <c r="L52" s="204"/>
      <c r="M52" s="356"/>
      <c r="N52" s="546"/>
      <c r="O52" s="549">
        <v>40</v>
      </c>
      <c r="P52" s="158"/>
      <c r="Q52" s="158"/>
      <c r="R52" s="158"/>
    </row>
    <row r="53" spans="1:18" ht="18" customHeight="1">
      <c r="A53" s="268" t="s">
        <v>391</v>
      </c>
      <c r="B53" s="271"/>
      <c r="C53" s="257"/>
      <c r="D53" s="473"/>
      <c r="E53" s="258">
        <f t="shared" si="8"/>
        <v>66</v>
      </c>
      <c r="F53" s="33"/>
      <c r="G53" s="33"/>
      <c r="H53" s="33"/>
      <c r="I53" s="483"/>
      <c r="J53" s="473"/>
      <c r="K53" s="640">
        <v>57</v>
      </c>
      <c r="L53" s="204"/>
      <c r="M53" s="356"/>
      <c r="N53" s="546"/>
      <c r="O53" s="549">
        <v>9</v>
      </c>
      <c r="P53" s="158"/>
      <c r="Q53" s="158"/>
      <c r="R53" s="158"/>
    </row>
    <row r="54" spans="1:18" ht="18" customHeight="1">
      <c r="A54" s="268" t="s">
        <v>392</v>
      </c>
      <c r="B54" s="271"/>
      <c r="C54" s="257"/>
      <c r="D54" s="473"/>
      <c r="E54" s="258">
        <f t="shared" si="8"/>
        <v>3127.9</v>
      </c>
      <c r="F54" s="33"/>
      <c r="G54" s="33"/>
      <c r="H54" s="33"/>
      <c r="I54" s="483"/>
      <c r="J54" s="473"/>
      <c r="K54" s="640">
        <v>1430.4</v>
      </c>
      <c r="L54" s="204"/>
      <c r="M54" s="356"/>
      <c r="N54" s="546"/>
      <c r="O54" s="549">
        <v>1697.5</v>
      </c>
      <c r="P54" s="158"/>
      <c r="Q54" s="158"/>
      <c r="R54" s="158"/>
    </row>
    <row r="55" spans="1:18" ht="18" customHeight="1">
      <c r="A55" s="268" t="s">
        <v>398</v>
      </c>
      <c r="B55" s="271"/>
      <c r="C55" s="257"/>
      <c r="D55" s="473"/>
      <c r="E55" s="258">
        <f t="shared" si="8"/>
        <v>459</v>
      </c>
      <c r="F55" s="33"/>
      <c r="G55" s="33"/>
      <c r="H55" s="33"/>
      <c r="I55" s="483"/>
      <c r="J55" s="473"/>
      <c r="K55" s="640">
        <v>309</v>
      </c>
      <c r="L55" s="204"/>
      <c r="M55" s="356"/>
      <c r="N55" s="546"/>
      <c r="O55" s="549">
        <v>150</v>
      </c>
      <c r="P55" s="159">
        <f>K55+K41+K40</f>
        <v>1010</v>
      </c>
      <c r="Q55" s="158" t="s">
        <v>399</v>
      </c>
      <c r="R55" s="158"/>
    </row>
    <row r="56" spans="1:18" ht="18" customHeight="1">
      <c r="A56" s="711" t="s">
        <v>259</v>
      </c>
      <c r="B56" s="272"/>
      <c r="C56" s="257">
        <f t="shared" si="9"/>
        <v>0</v>
      </c>
      <c r="D56" s="524">
        <v>1737.5</v>
      </c>
      <c r="E56" s="258">
        <f t="shared" si="8"/>
        <v>1153.3</v>
      </c>
      <c r="F56" s="33">
        <f t="shared" si="3"/>
        <v>66.376978417266187</v>
      </c>
      <c r="G56" s="33"/>
      <c r="H56" s="33">
        <f>SUM(E56/E60)*100</f>
        <v>0.21036805402279349</v>
      </c>
      <c r="I56" s="483"/>
      <c r="J56" s="524">
        <v>0</v>
      </c>
      <c r="K56" s="640">
        <v>100.3</v>
      </c>
      <c r="L56" s="204" t="e">
        <f t="shared" si="4"/>
        <v>#DIV/0!</v>
      </c>
      <c r="M56" s="356"/>
      <c r="N56" s="546">
        <v>0</v>
      </c>
      <c r="O56" s="549">
        <v>1053</v>
      </c>
      <c r="P56" s="158"/>
      <c r="Q56" s="158"/>
      <c r="R56" s="158"/>
    </row>
    <row r="57" spans="1:18" ht="25.9" customHeight="1">
      <c r="A57" s="273" t="s">
        <v>20</v>
      </c>
      <c r="B57" s="260">
        <f>SUM(B4:B56)</f>
        <v>558693</v>
      </c>
      <c r="C57" s="257">
        <f t="shared" si="9"/>
        <v>254420</v>
      </c>
      <c r="D57" s="525">
        <f>SUM(D4:D56)</f>
        <v>250379.69999999998</v>
      </c>
      <c r="E57" s="258">
        <f t="shared" si="8"/>
        <v>259527.29800000001</v>
      </c>
      <c r="F57" s="33">
        <f t="shared" si="3"/>
        <v>103.65349027896431</v>
      </c>
      <c r="G57" s="258">
        <f>E57/C57*100</f>
        <v>102.00742787516705</v>
      </c>
      <c r="H57" s="258">
        <f>E57/E60*100</f>
        <v>47.339159495407642</v>
      </c>
      <c r="I57" s="260">
        <f>SUM(I4:I56)</f>
        <v>48082</v>
      </c>
      <c r="J57" s="525">
        <f>SUM(J4:J56)</f>
        <v>94858.6</v>
      </c>
      <c r="K57" s="260">
        <f>SUM(K4:K56)</f>
        <v>53815.4</v>
      </c>
      <c r="L57" s="204">
        <f t="shared" si="4"/>
        <v>56.732230920549107</v>
      </c>
      <c r="M57" s="204">
        <f>K57/I57*100</f>
        <v>111.92421280312799</v>
      </c>
      <c r="N57" s="637">
        <v>206338</v>
      </c>
      <c r="O57" s="852">
        <f>SUM(O4:O56)</f>
        <v>205711.89800000002</v>
      </c>
      <c r="P57" s="159"/>
      <c r="Q57" s="158"/>
      <c r="R57" s="158"/>
    </row>
    <row r="58" spans="1:18" ht="18" customHeight="1">
      <c r="A58" s="273" t="s">
        <v>202</v>
      </c>
      <c r="B58" s="274">
        <v>180100</v>
      </c>
      <c r="C58" s="257">
        <f t="shared" si="9"/>
        <v>84500</v>
      </c>
      <c r="D58" s="339">
        <v>57800</v>
      </c>
      <c r="E58" s="258">
        <f t="shared" si="8"/>
        <v>84500</v>
      </c>
      <c r="F58" s="33">
        <f t="shared" si="3"/>
        <v>146.19377162629758</v>
      </c>
      <c r="G58" s="258">
        <f>E58/C58*100</f>
        <v>100</v>
      </c>
      <c r="H58" s="258">
        <f>E58/E60*100</f>
        <v>15.413249427665008</v>
      </c>
      <c r="I58" s="486">
        <v>14500</v>
      </c>
      <c r="J58" s="339">
        <v>11000</v>
      </c>
      <c r="K58" s="486">
        <v>14500</v>
      </c>
      <c r="L58" s="204">
        <f t="shared" si="4"/>
        <v>131.81818181818181</v>
      </c>
      <c r="M58" s="204">
        <f>K58/I58*100</f>
        <v>100</v>
      </c>
      <c r="N58" s="551">
        <v>70000</v>
      </c>
      <c r="O58" s="551">
        <v>70000</v>
      </c>
      <c r="P58" s="158"/>
      <c r="Q58" s="158"/>
      <c r="R58" s="158"/>
    </row>
    <row r="59" spans="1:18" ht="19.5" customHeight="1">
      <c r="A59" s="275" t="s">
        <v>21</v>
      </c>
      <c r="B59" s="278">
        <f>B139</f>
        <v>461985</v>
      </c>
      <c r="C59" s="257">
        <f t="shared" si="9"/>
        <v>195135</v>
      </c>
      <c r="D59" s="258">
        <f>D139</f>
        <v>198846</v>
      </c>
      <c r="E59" s="258">
        <f t="shared" si="8"/>
        <v>204202.33</v>
      </c>
      <c r="F59" s="33">
        <f t="shared" si="3"/>
        <v>102.69370769339086</v>
      </c>
      <c r="G59" s="258">
        <f>E59/C59*100</f>
        <v>104.6466958772132</v>
      </c>
      <c r="H59" s="258">
        <f>E59/E60*100</f>
        <v>37.247591076927343</v>
      </c>
      <c r="I59" s="278">
        <f>I139</f>
        <v>39002</v>
      </c>
      <c r="J59" s="258">
        <f>J139</f>
        <v>42113.599999999999</v>
      </c>
      <c r="K59" s="278">
        <f>K139</f>
        <v>37076.6</v>
      </c>
      <c r="L59" s="204">
        <f t="shared" si="4"/>
        <v>88.039493180350291</v>
      </c>
      <c r="M59" s="204">
        <f>K59/I59*100</f>
        <v>95.063330085636636</v>
      </c>
      <c r="N59" s="553">
        <v>156133</v>
      </c>
      <c r="O59" s="552">
        <f>O139</f>
        <v>167125.72999999998</v>
      </c>
      <c r="P59" s="158"/>
      <c r="Q59" s="158"/>
      <c r="R59" s="158"/>
    </row>
    <row r="60" spans="1:18" ht="33.6" customHeight="1">
      <c r="A60" s="275" t="s">
        <v>22</v>
      </c>
      <c r="B60" s="271">
        <f>B57+B58+B59</f>
        <v>1200778</v>
      </c>
      <c r="C60" s="257">
        <f t="shared" si="9"/>
        <v>534055</v>
      </c>
      <c r="D60" s="258">
        <f>D57+D58+D59</f>
        <v>507025.69999999995</v>
      </c>
      <c r="E60" s="258">
        <f t="shared" si="8"/>
        <v>548229.62800000003</v>
      </c>
      <c r="F60" s="33">
        <f>E60/D60*100</f>
        <v>108.12659555521546</v>
      </c>
      <c r="G60" s="258">
        <f>E60/C60*100</f>
        <v>102.65415135145257</v>
      </c>
      <c r="H60" s="258">
        <v>100</v>
      </c>
      <c r="I60" s="271">
        <f>SUM(I57:I59)</f>
        <v>101584</v>
      </c>
      <c r="J60" s="301">
        <f>J57+J58+J59</f>
        <v>147972.20000000001</v>
      </c>
      <c r="K60" s="278">
        <f>K57+K58+K59</f>
        <v>105392</v>
      </c>
      <c r="L60" s="204">
        <f t="shared" si="4"/>
        <v>71.224189408551069</v>
      </c>
      <c r="M60" s="204">
        <f>K60/I60*100</f>
        <v>103.74862183020947</v>
      </c>
      <c r="N60" s="553">
        <v>432471</v>
      </c>
      <c r="O60" s="552">
        <f>O57+O58+O59</f>
        <v>442837.62800000003</v>
      </c>
      <c r="P60" s="391">
        <f>O57+O58+O59</f>
        <v>442837.62800000003</v>
      </c>
      <c r="Q60" s="158"/>
      <c r="R60" s="158"/>
    </row>
    <row r="61" spans="1:18" ht="21" customHeight="1" thickBot="1">
      <c r="A61" s="979" t="s">
        <v>103</v>
      </c>
      <c r="B61" s="979"/>
      <c r="C61" s="979"/>
      <c r="D61" s="979"/>
      <c r="E61" s="979"/>
      <c r="F61" s="979"/>
      <c r="G61" s="979"/>
      <c r="H61" s="979"/>
      <c r="I61" s="979"/>
      <c r="J61" s="979"/>
      <c r="K61" s="979"/>
      <c r="L61" s="979"/>
      <c r="M61" s="979"/>
      <c r="N61" s="980"/>
      <c r="O61" s="980"/>
      <c r="P61" s="158"/>
      <c r="Q61" s="158"/>
      <c r="R61" s="158"/>
    </row>
    <row r="62" spans="1:18" ht="16.899999999999999" customHeight="1">
      <c r="A62" s="246" t="s">
        <v>274</v>
      </c>
      <c r="B62" s="247">
        <v>5410</v>
      </c>
      <c r="C62" s="257">
        <f t="shared" ref="C62:C72" si="10">I62+N62</f>
        <v>2480</v>
      </c>
      <c r="D62" s="445">
        <v>2562.6999999999998</v>
      </c>
      <c r="E62" s="258">
        <f t="shared" ref="E62:E72" si="11">K62+O62</f>
        <v>2109.1000000000004</v>
      </c>
      <c r="F62" s="33">
        <f t="shared" ref="F62:F139" si="12">E62/D62*100</f>
        <v>82.299918055176207</v>
      </c>
      <c r="G62" s="33">
        <f t="shared" ref="G62:G138" si="13">(E62/C62)*100</f>
        <v>85.044354838709694</v>
      </c>
      <c r="H62" s="33">
        <f>(E62/E139)*100</f>
        <v>1.0328481560420983</v>
      </c>
      <c r="I62" s="271">
        <v>450</v>
      </c>
      <c r="J62" s="204">
        <v>508.1</v>
      </c>
      <c r="K62" s="640">
        <v>519</v>
      </c>
      <c r="L62" s="204">
        <f t="shared" si="4"/>
        <v>102.14524699862231</v>
      </c>
      <c r="M62" s="356">
        <f t="shared" ref="M62:M139" si="14">K62/I62*100</f>
        <v>115.33333333333333</v>
      </c>
      <c r="N62" s="553">
        <v>2030</v>
      </c>
      <c r="O62" s="549">
        <v>1590.1000000000001</v>
      </c>
      <c r="P62" s="158"/>
      <c r="Q62" s="158"/>
      <c r="R62" s="158"/>
    </row>
    <row r="63" spans="1:18" ht="16.899999999999999" customHeight="1">
      <c r="A63" s="246" t="s">
        <v>275</v>
      </c>
      <c r="B63" s="247">
        <v>1885</v>
      </c>
      <c r="C63" s="257">
        <f t="shared" si="10"/>
        <v>870</v>
      </c>
      <c r="D63" s="204">
        <v>923</v>
      </c>
      <c r="E63" s="258">
        <f t="shared" si="11"/>
        <v>819</v>
      </c>
      <c r="F63" s="33">
        <f t="shared" si="12"/>
        <v>88.732394366197184</v>
      </c>
      <c r="G63" s="33">
        <f t="shared" si="13"/>
        <v>94.137931034482762</v>
      </c>
      <c r="H63" s="33">
        <f>(E63/E139)*100</f>
        <v>0.40107279872859436</v>
      </c>
      <c r="I63" s="483">
        <v>210</v>
      </c>
      <c r="J63" s="204">
        <v>194</v>
      </c>
      <c r="K63" s="640">
        <v>199</v>
      </c>
      <c r="L63" s="204">
        <f t="shared" si="4"/>
        <v>102.57731958762886</v>
      </c>
      <c r="M63" s="356">
        <f t="shared" si="14"/>
        <v>94.761904761904759</v>
      </c>
      <c r="N63" s="546">
        <v>660</v>
      </c>
      <c r="O63" s="549">
        <v>620</v>
      </c>
      <c r="P63" s="158"/>
      <c r="Q63" s="158"/>
      <c r="R63" s="158"/>
    </row>
    <row r="64" spans="1:18" ht="16.899999999999999" customHeight="1">
      <c r="A64" s="246" t="s">
        <v>276</v>
      </c>
      <c r="B64" s="247">
        <v>12560</v>
      </c>
      <c r="C64" s="257">
        <f t="shared" si="10"/>
        <v>3620</v>
      </c>
      <c r="D64" s="204">
        <v>3640.3</v>
      </c>
      <c r="E64" s="258">
        <f t="shared" si="11"/>
        <v>5043</v>
      </c>
      <c r="F64" s="33">
        <f t="shared" si="12"/>
        <v>138.53253852704447</v>
      </c>
      <c r="G64" s="33">
        <f t="shared" si="13"/>
        <v>139.30939226519337</v>
      </c>
      <c r="H64" s="33">
        <f>(E64/E139)*100</f>
        <v>2.4696094309991468</v>
      </c>
      <c r="I64" s="483">
        <v>760</v>
      </c>
      <c r="J64" s="204">
        <v>950</v>
      </c>
      <c r="K64" s="640">
        <v>980</v>
      </c>
      <c r="L64" s="204">
        <f t="shared" si="4"/>
        <v>103.15789473684211</v>
      </c>
      <c r="M64" s="356">
        <f t="shared" si="14"/>
        <v>128.94736842105263</v>
      </c>
      <c r="N64" s="546">
        <v>2860</v>
      </c>
      <c r="O64" s="549">
        <v>4063</v>
      </c>
      <c r="P64" s="158"/>
      <c r="Q64" s="158"/>
      <c r="R64" s="158"/>
    </row>
    <row r="65" spans="1:18" ht="16.899999999999999" customHeight="1">
      <c r="A65" s="246" t="s">
        <v>277</v>
      </c>
      <c r="B65" s="247">
        <v>7790</v>
      </c>
      <c r="C65" s="257">
        <f t="shared" si="10"/>
        <v>2170</v>
      </c>
      <c r="D65" s="204">
        <v>1978</v>
      </c>
      <c r="E65" s="258">
        <f t="shared" si="11"/>
        <v>2088</v>
      </c>
      <c r="F65" s="33">
        <f t="shared" si="12"/>
        <v>105.56117290192113</v>
      </c>
      <c r="G65" s="33">
        <f t="shared" si="13"/>
        <v>96.221198156682036</v>
      </c>
      <c r="H65" s="33">
        <f>(E65/E139)*100</f>
        <v>1.0225152670882844</v>
      </c>
      <c r="I65" s="483">
        <v>580</v>
      </c>
      <c r="J65" s="204">
        <v>450</v>
      </c>
      <c r="K65" s="640">
        <v>468</v>
      </c>
      <c r="L65" s="204">
        <f t="shared" si="4"/>
        <v>104</v>
      </c>
      <c r="M65" s="356">
        <f t="shared" si="14"/>
        <v>80.689655172413794</v>
      </c>
      <c r="N65" s="546">
        <v>1590</v>
      </c>
      <c r="O65" s="549">
        <v>1620</v>
      </c>
      <c r="P65" s="158"/>
      <c r="Q65" s="158"/>
      <c r="R65" s="158"/>
    </row>
    <row r="66" spans="1:18" ht="16.899999999999999" customHeight="1">
      <c r="A66" s="246" t="s">
        <v>137</v>
      </c>
      <c r="B66" s="247">
        <v>12014</v>
      </c>
      <c r="C66" s="257">
        <f t="shared" si="10"/>
        <v>5380</v>
      </c>
      <c r="D66" s="204">
        <v>4830</v>
      </c>
      <c r="E66" s="258">
        <f t="shared" si="11"/>
        <v>4510</v>
      </c>
      <c r="F66" s="33">
        <f t="shared" si="12"/>
        <v>93.374741200828154</v>
      </c>
      <c r="G66" s="33">
        <f t="shared" si="13"/>
        <v>83.828996282527882</v>
      </c>
      <c r="H66" s="33">
        <f>(E66/E139)*100</f>
        <v>2.2085938000805379</v>
      </c>
      <c r="I66" s="483">
        <v>920</v>
      </c>
      <c r="J66" s="204">
        <v>920</v>
      </c>
      <c r="K66" s="640">
        <v>800</v>
      </c>
      <c r="L66" s="204">
        <f t="shared" si="4"/>
        <v>86.956521739130437</v>
      </c>
      <c r="M66" s="356">
        <f t="shared" si="14"/>
        <v>86.956521739130437</v>
      </c>
      <c r="N66" s="546">
        <v>4460</v>
      </c>
      <c r="O66" s="549">
        <v>3710</v>
      </c>
      <c r="P66" s="158"/>
      <c r="Q66" s="158"/>
      <c r="R66" s="158"/>
    </row>
    <row r="67" spans="1:18" ht="16.899999999999999" customHeight="1">
      <c r="A67" s="246" t="s">
        <v>228</v>
      </c>
      <c r="B67" s="247">
        <v>12430</v>
      </c>
      <c r="C67" s="257">
        <f t="shared" si="10"/>
        <v>5380</v>
      </c>
      <c r="D67" s="204">
        <v>5140</v>
      </c>
      <c r="E67" s="258">
        <f t="shared" si="11"/>
        <v>4820</v>
      </c>
      <c r="F67" s="33">
        <f t="shared" si="12"/>
        <v>93.774319066147854</v>
      </c>
      <c r="G67" s="33">
        <f t="shared" si="13"/>
        <v>89.591078066914491</v>
      </c>
      <c r="H67" s="33">
        <f>(E67/E139)*100</f>
        <v>2.3604040169375149</v>
      </c>
      <c r="I67" s="483">
        <v>920</v>
      </c>
      <c r="J67" s="204">
        <v>930</v>
      </c>
      <c r="K67" s="640">
        <v>900</v>
      </c>
      <c r="L67" s="204">
        <f t="shared" si="4"/>
        <v>96.774193548387103</v>
      </c>
      <c r="M67" s="356">
        <f t="shared" si="14"/>
        <v>97.826086956521735</v>
      </c>
      <c r="N67" s="546">
        <v>4460</v>
      </c>
      <c r="O67" s="549">
        <v>3920</v>
      </c>
      <c r="P67" s="158"/>
      <c r="Q67" s="158"/>
      <c r="R67" s="158"/>
    </row>
    <row r="68" spans="1:18" ht="16.899999999999999" customHeight="1">
      <c r="A68" s="246" t="s">
        <v>138</v>
      </c>
      <c r="B68" s="247">
        <v>14010</v>
      </c>
      <c r="C68" s="257">
        <f t="shared" si="10"/>
        <v>6400</v>
      </c>
      <c r="D68" s="204">
        <v>6310</v>
      </c>
      <c r="E68" s="258">
        <f t="shared" si="11"/>
        <v>6450</v>
      </c>
      <c r="F68" s="33">
        <f t="shared" si="12"/>
        <v>102.21870047543582</v>
      </c>
      <c r="G68" s="33">
        <f t="shared" si="13"/>
        <v>100.78125</v>
      </c>
      <c r="H68" s="33">
        <f>(E68/E139)*100</f>
        <v>3.1586319313790399</v>
      </c>
      <c r="I68" s="483">
        <v>1010</v>
      </c>
      <c r="J68" s="204">
        <v>1200</v>
      </c>
      <c r="K68" s="640">
        <v>1100</v>
      </c>
      <c r="L68" s="204">
        <f t="shared" si="4"/>
        <v>91.666666666666657</v>
      </c>
      <c r="M68" s="356">
        <f t="shared" si="14"/>
        <v>108.91089108910892</v>
      </c>
      <c r="N68" s="546">
        <v>5390</v>
      </c>
      <c r="O68" s="549">
        <v>5350</v>
      </c>
      <c r="P68" s="158"/>
      <c r="Q68" s="158"/>
      <c r="R68" s="158"/>
    </row>
    <row r="69" spans="1:18" ht="16.899999999999999" customHeight="1">
      <c r="A69" s="246" t="s">
        <v>229</v>
      </c>
      <c r="B69" s="247">
        <v>22120</v>
      </c>
      <c r="C69" s="257">
        <f t="shared" si="10"/>
        <v>7600</v>
      </c>
      <c r="D69" s="204">
        <v>8950</v>
      </c>
      <c r="E69" s="258">
        <f t="shared" si="11"/>
        <v>6610</v>
      </c>
      <c r="F69" s="33">
        <f t="shared" si="12"/>
        <v>73.854748603351965</v>
      </c>
      <c r="G69" s="33">
        <f t="shared" si="13"/>
        <v>86.973684210526315</v>
      </c>
      <c r="H69" s="33">
        <f>(E69/E139)*100</f>
        <v>3.2369855916923185</v>
      </c>
      <c r="I69" s="483">
        <v>1920</v>
      </c>
      <c r="J69" s="204">
        <v>2600</v>
      </c>
      <c r="K69" s="640">
        <v>1500</v>
      </c>
      <c r="L69" s="204">
        <f t="shared" si="4"/>
        <v>57.692307692307686</v>
      </c>
      <c r="M69" s="356">
        <f t="shared" si="14"/>
        <v>78.125</v>
      </c>
      <c r="N69" s="546">
        <v>5680</v>
      </c>
      <c r="O69" s="549">
        <v>5110</v>
      </c>
      <c r="P69" s="158"/>
      <c r="Q69" s="158"/>
      <c r="R69" s="158"/>
    </row>
    <row r="70" spans="1:18" ht="16.899999999999999" customHeight="1">
      <c r="A70" s="246" t="s">
        <v>230</v>
      </c>
      <c r="B70" s="247">
        <v>5365</v>
      </c>
      <c r="C70" s="257">
        <f t="shared" si="10"/>
        <v>2545</v>
      </c>
      <c r="D70" s="204">
        <v>2600</v>
      </c>
      <c r="E70" s="258">
        <f t="shared" si="11"/>
        <v>2650</v>
      </c>
      <c r="F70" s="33">
        <f t="shared" si="12"/>
        <v>101.92307692307692</v>
      </c>
      <c r="G70" s="33">
        <f t="shared" si="13"/>
        <v>104.12573673870334</v>
      </c>
      <c r="H70" s="33">
        <f>(E70/E139)*100</f>
        <v>1.2977324989386754</v>
      </c>
      <c r="I70" s="483">
        <v>534</v>
      </c>
      <c r="J70" s="204">
        <v>500</v>
      </c>
      <c r="K70" s="640">
        <v>450</v>
      </c>
      <c r="L70" s="204">
        <f t="shared" si="4"/>
        <v>90</v>
      </c>
      <c r="M70" s="356">
        <f t="shared" si="14"/>
        <v>84.269662921348313</v>
      </c>
      <c r="N70" s="546">
        <v>2011</v>
      </c>
      <c r="O70" s="549">
        <v>2200</v>
      </c>
      <c r="P70" s="158"/>
      <c r="Q70" s="158"/>
      <c r="R70" s="158"/>
    </row>
    <row r="71" spans="1:18" ht="16.899999999999999" customHeight="1">
      <c r="A71" s="246" t="s">
        <v>231</v>
      </c>
      <c r="B71" s="247">
        <v>5810</v>
      </c>
      <c r="C71" s="257">
        <f t="shared" si="10"/>
        <v>2530</v>
      </c>
      <c r="D71" s="204">
        <v>1211</v>
      </c>
      <c r="E71" s="258">
        <f t="shared" si="11"/>
        <v>3325</v>
      </c>
      <c r="F71" s="33">
        <f t="shared" si="12"/>
        <v>274.56647398843927</v>
      </c>
      <c r="G71" s="33">
        <f t="shared" si="13"/>
        <v>131.42292490118578</v>
      </c>
      <c r="H71" s="33">
        <f>(E71/E139)*100</f>
        <v>1.628287003385319</v>
      </c>
      <c r="I71" s="483">
        <v>420</v>
      </c>
      <c r="J71" s="204">
        <v>260</v>
      </c>
      <c r="K71" s="640">
        <v>650</v>
      </c>
      <c r="L71" s="204">
        <f t="shared" si="4"/>
        <v>250</v>
      </c>
      <c r="M71" s="356">
        <f t="shared" si="14"/>
        <v>154.76190476190476</v>
      </c>
      <c r="N71" s="546">
        <v>2110</v>
      </c>
      <c r="O71" s="549">
        <v>2675</v>
      </c>
      <c r="P71" s="158"/>
      <c r="Q71" s="158"/>
      <c r="R71" s="158"/>
    </row>
    <row r="72" spans="1:18" ht="16.899999999999999" customHeight="1">
      <c r="A72" s="246" t="s">
        <v>278</v>
      </c>
      <c r="B72" s="247">
        <v>5076</v>
      </c>
      <c r="C72" s="257">
        <f t="shared" si="10"/>
        <v>1350</v>
      </c>
      <c r="D72" s="204">
        <v>1525</v>
      </c>
      <c r="E72" s="258">
        <f t="shared" si="11"/>
        <v>3600</v>
      </c>
      <c r="F72" s="33">
        <f t="shared" si="12"/>
        <v>236.0655737704918</v>
      </c>
      <c r="G72" s="33">
        <f t="shared" si="13"/>
        <v>266.66666666666663</v>
      </c>
      <c r="H72" s="33">
        <f>(E72/E139)*100</f>
        <v>1.7629573570487662</v>
      </c>
      <c r="I72" s="483">
        <v>310</v>
      </c>
      <c r="J72" s="204">
        <v>420</v>
      </c>
      <c r="K72" s="640">
        <v>400</v>
      </c>
      <c r="L72" s="204">
        <f t="shared" ref="L72:L139" si="15">K72/J72*100</f>
        <v>95.238095238095227</v>
      </c>
      <c r="M72" s="356">
        <f t="shared" si="14"/>
        <v>129.03225806451613</v>
      </c>
      <c r="N72" s="546">
        <v>1040</v>
      </c>
      <c r="O72" s="549">
        <v>3200</v>
      </c>
      <c r="P72" s="158"/>
      <c r="Q72" s="158"/>
      <c r="R72" s="158"/>
    </row>
    <row r="73" spans="1:18" ht="16.899999999999999" customHeight="1">
      <c r="A73" s="246" t="s">
        <v>279</v>
      </c>
      <c r="B73" s="247">
        <v>28575</v>
      </c>
      <c r="C73" s="257">
        <f t="shared" ref="C73:C117" si="16">I73+N73</f>
        <v>12375</v>
      </c>
      <c r="D73" s="204">
        <v>12955</v>
      </c>
      <c r="E73" s="258">
        <f t="shared" ref="E73:E88" si="17">K73+O73</f>
        <v>11946.599999999999</v>
      </c>
      <c r="F73" s="33">
        <f t="shared" si="12"/>
        <v>92.216132767271304</v>
      </c>
      <c r="G73" s="33">
        <f t="shared" si="13"/>
        <v>96.538181818181812</v>
      </c>
      <c r="H73" s="33">
        <f>(E73/E139)*100</f>
        <v>5.8503739893663305</v>
      </c>
      <c r="I73" s="483">
        <v>2600</v>
      </c>
      <c r="J73" s="204">
        <v>2700</v>
      </c>
      <c r="K73" s="640">
        <v>2676.2</v>
      </c>
      <c r="L73" s="204">
        <f t="shared" si="15"/>
        <v>99.118518518518513</v>
      </c>
      <c r="M73" s="356">
        <f t="shared" si="14"/>
        <v>102.93076923076923</v>
      </c>
      <c r="N73" s="546">
        <v>9775</v>
      </c>
      <c r="O73" s="549">
        <v>9270.4</v>
      </c>
      <c r="P73" s="158"/>
      <c r="Q73" s="158"/>
      <c r="R73" s="158"/>
    </row>
    <row r="74" spans="1:18" ht="16.899999999999999" customHeight="1">
      <c r="A74" s="246" t="s">
        <v>232</v>
      </c>
      <c r="B74" s="247">
        <v>12978</v>
      </c>
      <c r="C74" s="257">
        <f t="shared" si="16"/>
        <v>5668</v>
      </c>
      <c r="D74" s="204">
        <v>2355</v>
      </c>
      <c r="E74" s="258">
        <f t="shared" si="17"/>
        <v>8884</v>
      </c>
      <c r="F74" s="33">
        <f t="shared" si="12"/>
        <v>377.23991507430998</v>
      </c>
      <c r="G74" s="33">
        <f t="shared" si="13"/>
        <v>156.73959068454482</v>
      </c>
      <c r="H74" s="33">
        <f>(E74/E139)*100</f>
        <v>4.350586988894789</v>
      </c>
      <c r="I74" s="483">
        <v>1200</v>
      </c>
      <c r="J74" s="204">
        <v>703</v>
      </c>
      <c r="K74" s="640">
        <v>1774</v>
      </c>
      <c r="L74" s="204">
        <f t="shared" si="15"/>
        <v>252.3470839260313</v>
      </c>
      <c r="M74" s="356">
        <f t="shared" si="14"/>
        <v>147.83333333333331</v>
      </c>
      <c r="N74" s="546">
        <v>4468</v>
      </c>
      <c r="O74" s="549">
        <v>7110</v>
      </c>
      <c r="P74" s="158"/>
      <c r="Q74" s="158"/>
      <c r="R74" s="158"/>
    </row>
    <row r="75" spans="1:18" ht="16.899999999999999" customHeight="1">
      <c r="A75" s="246" t="s">
        <v>233</v>
      </c>
      <c r="B75" s="247">
        <v>10250</v>
      </c>
      <c r="C75" s="257">
        <f t="shared" si="16"/>
        <v>4090</v>
      </c>
      <c r="D75" s="204">
        <v>6381</v>
      </c>
      <c r="E75" s="258">
        <f t="shared" si="17"/>
        <v>5870</v>
      </c>
      <c r="F75" s="33">
        <f t="shared" si="12"/>
        <v>91.991850807083537</v>
      </c>
      <c r="G75" s="33">
        <f t="shared" si="13"/>
        <v>143.52078239608801</v>
      </c>
      <c r="H75" s="33">
        <f>(E75/E139)*100</f>
        <v>2.8745999127434052</v>
      </c>
      <c r="I75" s="483">
        <v>890</v>
      </c>
      <c r="J75" s="204">
        <v>930</v>
      </c>
      <c r="K75" s="640">
        <v>799</v>
      </c>
      <c r="L75" s="204">
        <f t="shared" si="15"/>
        <v>85.913978494623649</v>
      </c>
      <c r="M75" s="356">
        <f t="shared" si="14"/>
        <v>89.775280898876403</v>
      </c>
      <c r="N75" s="546">
        <v>3200</v>
      </c>
      <c r="O75" s="549">
        <v>5071</v>
      </c>
      <c r="P75" s="158"/>
      <c r="Q75" s="158"/>
      <c r="R75" s="158"/>
    </row>
    <row r="76" spans="1:18" ht="16.899999999999999" customHeight="1">
      <c r="A76" s="246" t="s">
        <v>306</v>
      </c>
      <c r="B76" s="247">
        <v>0</v>
      </c>
      <c r="C76" s="257">
        <f t="shared" si="16"/>
        <v>0</v>
      </c>
      <c r="D76" s="204">
        <v>3530</v>
      </c>
      <c r="E76" s="258">
        <f t="shared" si="17"/>
        <v>0</v>
      </c>
      <c r="F76" s="33">
        <f t="shared" si="12"/>
        <v>0</v>
      </c>
      <c r="G76" s="33"/>
      <c r="H76" s="33">
        <f>(E76/E139)*100</f>
        <v>0</v>
      </c>
      <c r="I76" s="483">
        <v>0</v>
      </c>
      <c r="J76" s="204">
        <v>0</v>
      </c>
      <c r="K76" s="640">
        <v>0</v>
      </c>
      <c r="L76" s="204"/>
      <c r="M76" s="356"/>
      <c r="N76" s="546">
        <v>0</v>
      </c>
      <c r="O76" s="549">
        <v>0</v>
      </c>
      <c r="P76" s="158"/>
      <c r="Q76" s="158"/>
      <c r="R76" s="158"/>
    </row>
    <row r="77" spans="1:18" ht="16.899999999999999" customHeight="1">
      <c r="A77" s="246" t="s">
        <v>234</v>
      </c>
      <c r="B77" s="247">
        <v>2420</v>
      </c>
      <c r="C77" s="257">
        <f t="shared" si="16"/>
        <v>1200</v>
      </c>
      <c r="D77" s="204">
        <v>894.5</v>
      </c>
      <c r="E77" s="258">
        <f t="shared" si="17"/>
        <v>1164.5</v>
      </c>
      <c r="F77" s="33">
        <f t="shared" si="12"/>
        <v>130.18446059250979</v>
      </c>
      <c r="G77" s="33">
        <f t="shared" si="13"/>
        <v>97.041666666666671</v>
      </c>
      <c r="H77" s="33">
        <f>(E77/E139)*100</f>
        <v>0.57026773396758013</v>
      </c>
      <c r="I77" s="483">
        <v>230</v>
      </c>
      <c r="J77" s="204">
        <v>200</v>
      </c>
      <c r="K77" s="640">
        <v>249.5</v>
      </c>
      <c r="L77" s="204">
        <f t="shared" si="15"/>
        <v>124.75</v>
      </c>
      <c r="M77" s="356">
        <f t="shared" si="14"/>
        <v>108.47826086956522</v>
      </c>
      <c r="N77" s="546">
        <v>970</v>
      </c>
      <c r="O77" s="549">
        <v>915</v>
      </c>
      <c r="P77" s="158"/>
      <c r="Q77" s="158"/>
      <c r="R77" s="158"/>
    </row>
    <row r="78" spans="1:18" ht="16.899999999999999" customHeight="1">
      <c r="A78" s="246" t="s">
        <v>235</v>
      </c>
      <c r="B78" s="247">
        <v>3985</v>
      </c>
      <c r="C78" s="257">
        <f t="shared" si="16"/>
        <v>875</v>
      </c>
      <c r="D78" s="204">
        <v>2241</v>
      </c>
      <c r="E78" s="258">
        <f t="shared" si="17"/>
        <v>2316</v>
      </c>
      <c r="F78" s="33">
        <f t="shared" si="12"/>
        <v>103.34672021419009</v>
      </c>
      <c r="G78" s="33">
        <f t="shared" si="13"/>
        <v>264.68571428571425</v>
      </c>
      <c r="H78" s="33">
        <f>(E78/E139)*100</f>
        <v>1.1341692330347064</v>
      </c>
      <c r="I78" s="483">
        <v>185</v>
      </c>
      <c r="J78" s="204">
        <v>550</v>
      </c>
      <c r="K78" s="640">
        <v>188</v>
      </c>
      <c r="L78" s="204">
        <f t="shared" si="15"/>
        <v>34.18181818181818</v>
      </c>
      <c r="M78" s="356">
        <f t="shared" si="14"/>
        <v>101.62162162162163</v>
      </c>
      <c r="N78" s="546">
        <v>690</v>
      </c>
      <c r="O78" s="549">
        <v>2128</v>
      </c>
      <c r="P78" s="158"/>
      <c r="Q78" s="158"/>
      <c r="R78" s="158"/>
    </row>
    <row r="79" spans="1:18" ht="16.899999999999999" customHeight="1">
      <c r="A79" s="246" t="s">
        <v>236</v>
      </c>
      <c r="B79" s="247">
        <v>3890</v>
      </c>
      <c r="C79" s="257">
        <f t="shared" si="16"/>
        <v>865</v>
      </c>
      <c r="D79" s="204">
        <v>2402</v>
      </c>
      <c r="E79" s="258">
        <f t="shared" si="17"/>
        <v>2430</v>
      </c>
      <c r="F79" s="33">
        <f t="shared" si="12"/>
        <v>101.16569525395505</v>
      </c>
      <c r="G79" s="33">
        <f t="shared" si="13"/>
        <v>280.92485549132948</v>
      </c>
      <c r="H79" s="33">
        <f>(E79/E139)*100</f>
        <v>1.1899962160079174</v>
      </c>
      <c r="I79" s="483">
        <v>195</v>
      </c>
      <c r="J79" s="204">
        <v>587</v>
      </c>
      <c r="K79" s="640">
        <v>190</v>
      </c>
      <c r="L79" s="204">
        <f t="shared" si="15"/>
        <v>32.36797274275979</v>
      </c>
      <c r="M79" s="356">
        <f t="shared" si="14"/>
        <v>97.435897435897431</v>
      </c>
      <c r="N79" s="546">
        <v>670</v>
      </c>
      <c r="O79" s="549">
        <v>2240</v>
      </c>
      <c r="P79" s="158"/>
      <c r="Q79" s="158"/>
      <c r="R79" s="158"/>
    </row>
    <row r="80" spans="1:18" ht="16.899999999999999" customHeight="1">
      <c r="A80" s="246" t="s">
        <v>295</v>
      </c>
      <c r="B80" s="247">
        <v>3875</v>
      </c>
      <c r="C80" s="257">
        <f t="shared" si="16"/>
        <v>820</v>
      </c>
      <c r="D80" s="204">
        <v>2204</v>
      </c>
      <c r="E80" s="258">
        <f t="shared" si="17"/>
        <v>2517</v>
      </c>
      <c r="F80" s="33">
        <f t="shared" si="12"/>
        <v>114.20145190562614</v>
      </c>
      <c r="G80" s="33">
        <f t="shared" si="13"/>
        <v>306.95121951219511</v>
      </c>
      <c r="H80" s="33">
        <f>(E80/E139)*100</f>
        <v>1.2326010188032623</v>
      </c>
      <c r="I80" s="483">
        <v>195</v>
      </c>
      <c r="J80" s="204">
        <v>591</v>
      </c>
      <c r="K80" s="640">
        <v>180</v>
      </c>
      <c r="L80" s="204">
        <f t="shared" si="15"/>
        <v>30.456852791878177</v>
      </c>
      <c r="M80" s="356">
        <f t="shared" si="14"/>
        <v>92.307692307692307</v>
      </c>
      <c r="N80" s="546">
        <v>625</v>
      </c>
      <c r="O80" s="549">
        <v>2337</v>
      </c>
      <c r="P80" s="158"/>
      <c r="Q80" s="158"/>
      <c r="R80" s="158"/>
    </row>
    <row r="81" spans="1:18" ht="16.899999999999999" customHeight="1">
      <c r="A81" s="246" t="s">
        <v>286</v>
      </c>
      <c r="B81" s="247">
        <v>4493</v>
      </c>
      <c r="C81" s="257">
        <f t="shared" si="16"/>
        <v>1173</v>
      </c>
      <c r="D81" s="204">
        <v>3120</v>
      </c>
      <c r="E81" s="258">
        <f t="shared" si="17"/>
        <v>3525</v>
      </c>
      <c r="F81" s="33">
        <f t="shared" si="12"/>
        <v>112.98076923076923</v>
      </c>
      <c r="G81" s="33">
        <f t="shared" si="13"/>
        <v>300.51150895140665</v>
      </c>
      <c r="H81" s="33">
        <f>(E81/E139)*100</f>
        <v>1.7262290787769172</v>
      </c>
      <c r="I81" s="483">
        <v>368</v>
      </c>
      <c r="J81" s="204">
        <v>650</v>
      </c>
      <c r="K81" s="640">
        <v>415</v>
      </c>
      <c r="L81" s="204">
        <f t="shared" si="15"/>
        <v>63.84615384615384</v>
      </c>
      <c r="M81" s="356">
        <f t="shared" si="14"/>
        <v>112.7717391304348</v>
      </c>
      <c r="N81" s="546">
        <v>805</v>
      </c>
      <c r="O81" s="549">
        <v>3110</v>
      </c>
      <c r="P81" s="158"/>
      <c r="Q81" s="158"/>
      <c r="R81" s="158"/>
    </row>
    <row r="82" spans="1:18" ht="16.899999999999999" customHeight="1">
      <c r="A82" s="246" t="s">
        <v>331</v>
      </c>
      <c r="B82" s="247">
        <v>0</v>
      </c>
      <c r="C82" s="257">
        <f t="shared" si="16"/>
        <v>220</v>
      </c>
      <c r="D82" s="204">
        <v>2193</v>
      </c>
      <c r="E82" s="258">
        <f t="shared" si="17"/>
        <v>0</v>
      </c>
      <c r="F82" s="33"/>
      <c r="G82" s="33"/>
      <c r="H82" s="33">
        <f>(E82/E139)*100</f>
        <v>0</v>
      </c>
      <c r="I82" s="483">
        <v>220</v>
      </c>
      <c r="J82" s="204">
        <v>315</v>
      </c>
      <c r="K82" s="640">
        <v>0</v>
      </c>
      <c r="L82" s="204"/>
      <c r="M82" s="356"/>
      <c r="N82" s="546">
        <v>0</v>
      </c>
      <c r="O82" s="549">
        <v>0</v>
      </c>
      <c r="P82" s="158"/>
      <c r="Q82" s="158"/>
      <c r="R82" s="158"/>
    </row>
    <row r="83" spans="1:18" ht="16.899999999999999" customHeight="1">
      <c r="A83" s="246" t="s">
        <v>332</v>
      </c>
      <c r="B83" s="247">
        <v>3240</v>
      </c>
      <c r="C83" s="257">
        <f t="shared" si="16"/>
        <v>1220</v>
      </c>
      <c r="D83" s="204">
        <v>0</v>
      </c>
      <c r="E83" s="258">
        <f t="shared" si="17"/>
        <v>1970</v>
      </c>
      <c r="F83" s="33"/>
      <c r="G83" s="33">
        <f t="shared" si="13"/>
        <v>161.47540983606555</v>
      </c>
      <c r="H83" s="33"/>
      <c r="I83" s="483">
        <v>0</v>
      </c>
      <c r="J83" s="204">
        <v>0</v>
      </c>
      <c r="K83" s="640">
        <v>430</v>
      </c>
      <c r="L83" s="204"/>
      <c r="M83" s="356" t="e">
        <f t="shared" si="14"/>
        <v>#DIV/0!</v>
      </c>
      <c r="N83" s="546">
        <v>1220</v>
      </c>
      <c r="O83" s="549">
        <v>1540</v>
      </c>
      <c r="P83" s="158"/>
      <c r="Q83" s="158"/>
      <c r="R83" s="158"/>
    </row>
    <row r="84" spans="1:18" ht="16.899999999999999" customHeight="1">
      <c r="A84" s="246" t="s">
        <v>237</v>
      </c>
      <c r="B84" s="247">
        <v>6670</v>
      </c>
      <c r="C84" s="257">
        <f t="shared" si="16"/>
        <v>3130</v>
      </c>
      <c r="D84" s="204">
        <v>2270</v>
      </c>
      <c r="E84" s="258">
        <f t="shared" si="17"/>
        <v>950</v>
      </c>
      <c r="F84" s="33">
        <f t="shared" si="12"/>
        <v>41.85022026431718</v>
      </c>
      <c r="G84" s="33">
        <f t="shared" si="13"/>
        <v>30.35143769968051</v>
      </c>
      <c r="H84" s="33">
        <f>(E84/E139)*100</f>
        <v>0.46522485811009118</v>
      </c>
      <c r="I84" s="483">
        <v>610</v>
      </c>
      <c r="J84" s="204">
        <v>300</v>
      </c>
      <c r="K84" s="640">
        <v>0</v>
      </c>
      <c r="L84" s="204">
        <f t="shared" si="15"/>
        <v>0</v>
      </c>
      <c r="M84" s="356">
        <f t="shared" si="14"/>
        <v>0</v>
      </c>
      <c r="N84" s="546">
        <v>2520</v>
      </c>
      <c r="O84" s="549">
        <v>950</v>
      </c>
      <c r="P84" s="158"/>
      <c r="Q84" s="158"/>
      <c r="R84" s="158"/>
    </row>
    <row r="85" spans="1:18" ht="16.899999999999999" customHeight="1">
      <c r="A85" s="246" t="s">
        <v>238</v>
      </c>
      <c r="B85" s="247">
        <v>0</v>
      </c>
      <c r="C85" s="257">
        <f t="shared" si="16"/>
        <v>0</v>
      </c>
      <c r="D85" s="204">
        <v>3298</v>
      </c>
      <c r="E85" s="258">
        <f t="shared" si="17"/>
        <v>0</v>
      </c>
      <c r="F85" s="33">
        <f t="shared" si="12"/>
        <v>0</v>
      </c>
      <c r="G85" s="33"/>
      <c r="H85" s="33">
        <f>(E85/E139)*100</f>
        <v>0</v>
      </c>
      <c r="I85" s="483">
        <v>0</v>
      </c>
      <c r="J85" s="204">
        <v>750</v>
      </c>
      <c r="K85" s="640">
        <v>0</v>
      </c>
      <c r="L85" s="204">
        <f t="shared" si="15"/>
        <v>0</v>
      </c>
      <c r="M85" s="356"/>
      <c r="N85" s="546">
        <v>0</v>
      </c>
      <c r="O85" s="549">
        <v>0</v>
      </c>
      <c r="P85" s="158"/>
      <c r="Q85" s="158"/>
      <c r="R85" s="158"/>
    </row>
    <row r="86" spans="1:18" ht="16.899999999999999" customHeight="1">
      <c r="A86" s="246" t="s">
        <v>296</v>
      </c>
      <c r="B86" s="247">
        <v>9881</v>
      </c>
      <c r="C86" s="257">
        <f t="shared" si="16"/>
        <v>4071</v>
      </c>
      <c r="D86" s="204">
        <v>4643.7</v>
      </c>
      <c r="E86" s="258">
        <f t="shared" si="17"/>
        <v>5253</v>
      </c>
      <c r="F86" s="33">
        <f t="shared" si="12"/>
        <v>113.12100264874991</v>
      </c>
      <c r="G86" s="33">
        <f t="shared" si="13"/>
        <v>129.03463522476051</v>
      </c>
      <c r="H86" s="33">
        <f>(E86/E139)*100</f>
        <v>2.572448610160325</v>
      </c>
      <c r="I86" s="483">
        <v>880</v>
      </c>
      <c r="J86" s="204">
        <v>890</v>
      </c>
      <c r="K86" s="640">
        <v>910</v>
      </c>
      <c r="L86" s="204">
        <f t="shared" si="15"/>
        <v>102.24719101123596</v>
      </c>
      <c r="M86" s="356">
        <f t="shared" si="14"/>
        <v>103.40909090909092</v>
      </c>
      <c r="N86" s="546">
        <v>3191</v>
      </c>
      <c r="O86" s="549">
        <v>4343</v>
      </c>
      <c r="P86" s="158"/>
      <c r="Q86" s="158"/>
      <c r="R86" s="158"/>
    </row>
    <row r="87" spans="1:18" ht="16.899999999999999" customHeight="1">
      <c r="A87" s="246" t="s">
        <v>239</v>
      </c>
      <c r="B87" s="247">
        <v>3125</v>
      </c>
      <c r="C87" s="257">
        <f t="shared" si="16"/>
        <v>630</v>
      </c>
      <c r="D87" s="204">
        <v>3690</v>
      </c>
      <c r="E87" s="258">
        <f t="shared" si="17"/>
        <v>2410</v>
      </c>
      <c r="F87" s="33">
        <f t="shared" si="12"/>
        <v>65.311653116531161</v>
      </c>
      <c r="G87" s="33">
        <f t="shared" si="13"/>
        <v>382.53968253968253</v>
      </c>
      <c r="H87" s="33">
        <f>(E87/E139)*100</f>
        <v>1.1802020084687574</v>
      </c>
      <c r="I87" s="483">
        <v>185</v>
      </c>
      <c r="J87" s="204">
        <v>950</v>
      </c>
      <c r="K87" s="640">
        <v>150</v>
      </c>
      <c r="L87" s="204">
        <f t="shared" si="15"/>
        <v>15.789473684210526</v>
      </c>
      <c r="M87" s="356">
        <f t="shared" si="14"/>
        <v>81.081081081081081</v>
      </c>
      <c r="N87" s="546">
        <v>445</v>
      </c>
      <c r="O87" s="549">
        <v>2260</v>
      </c>
      <c r="P87" s="158"/>
      <c r="Q87" s="158"/>
      <c r="R87" s="158"/>
    </row>
    <row r="88" spans="1:18" ht="16.899999999999999" customHeight="1">
      <c r="A88" s="246" t="s">
        <v>333</v>
      </c>
      <c r="B88" s="247">
        <v>7850</v>
      </c>
      <c r="C88" s="257">
        <f t="shared" si="16"/>
        <v>3700</v>
      </c>
      <c r="D88" s="204">
        <v>4335.5</v>
      </c>
      <c r="E88" s="258">
        <f t="shared" si="17"/>
        <v>2488</v>
      </c>
      <c r="F88" s="33">
        <f t="shared" si="12"/>
        <v>57.386691269749747</v>
      </c>
      <c r="G88" s="33">
        <f t="shared" si="13"/>
        <v>67.243243243243242</v>
      </c>
      <c r="H88" s="33">
        <f>(E88/E139)*100</f>
        <v>1.2183994178714808</v>
      </c>
      <c r="I88" s="483">
        <v>780</v>
      </c>
      <c r="J88" s="204">
        <v>862.5</v>
      </c>
      <c r="K88" s="640">
        <v>436</v>
      </c>
      <c r="L88" s="204">
        <f t="shared" si="15"/>
        <v>50.550724637681157</v>
      </c>
      <c r="M88" s="356">
        <f t="shared" si="14"/>
        <v>55.897435897435898</v>
      </c>
      <c r="N88" s="546">
        <v>2920</v>
      </c>
      <c r="O88" s="549">
        <v>2052</v>
      </c>
      <c r="P88" s="158"/>
      <c r="Q88" s="158"/>
      <c r="R88" s="158"/>
    </row>
    <row r="89" spans="1:18" ht="16.899999999999999" customHeight="1">
      <c r="A89" s="246" t="s">
        <v>280</v>
      </c>
      <c r="B89" s="247">
        <v>908</v>
      </c>
      <c r="C89" s="257">
        <f t="shared" si="16"/>
        <v>415</v>
      </c>
      <c r="D89" s="204">
        <v>1111.8</v>
      </c>
      <c r="E89" s="258">
        <f t="shared" ref="E89:E129" si="18">K89+O89</f>
        <v>832</v>
      </c>
      <c r="F89" s="33">
        <f t="shared" si="12"/>
        <v>74.833603166037051</v>
      </c>
      <c r="G89" s="33">
        <f t="shared" si="13"/>
        <v>200.48192771084339</v>
      </c>
      <c r="H89" s="33">
        <f>(E89/E139)*100</f>
        <v>0.40743903362904821</v>
      </c>
      <c r="I89" s="483">
        <v>75</v>
      </c>
      <c r="J89" s="204">
        <v>217</v>
      </c>
      <c r="K89" s="640">
        <v>117</v>
      </c>
      <c r="L89" s="204">
        <f t="shared" si="15"/>
        <v>53.917050691244242</v>
      </c>
      <c r="M89" s="356">
        <f t="shared" si="14"/>
        <v>156</v>
      </c>
      <c r="N89" s="546">
        <v>340</v>
      </c>
      <c r="O89" s="549">
        <v>715</v>
      </c>
      <c r="P89" s="158"/>
      <c r="Q89" s="158"/>
      <c r="R89" s="158"/>
    </row>
    <row r="90" spans="1:18" ht="16.899999999999999" customHeight="1">
      <c r="A90" s="246" t="s">
        <v>240</v>
      </c>
      <c r="B90" s="247">
        <v>9509</v>
      </c>
      <c r="C90" s="257">
        <f t="shared" si="16"/>
        <v>3344</v>
      </c>
      <c r="D90" s="204">
        <v>4870</v>
      </c>
      <c r="E90" s="258">
        <f t="shared" si="18"/>
        <v>4740</v>
      </c>
      <c r="F90" s="33">
        <f t="shared" si="12"/>
        <v>97.330595482546201</v>
      </c>
      <c r="G90" s="33">
        <f t="shared" si="13"/>
        <v>141.74641148325361</v>
      </c>
      <c r="H90" s="33">
        <f>(E90/E139)*100</f>
        <v>2.321227186780876</v>
      </c>
      <c r="I90" s="483">
        <v>890</v>
      </c>
      <c r="J90" s="204">
        <v>1350</v>
      </c>
      <c r="K90" s="640">
        <v>910</v>
      </c>
      <c r="L90" s="204">
        <f t="shared" si="15"/>
        <v>67.407407407407405</v>
      </c>
      <c r="M90" s="356">
        <f t="shared" si="14"/>
        <v>102.24719101123596</v>
      </c>
      <c r="N90" s="546">
        <v>2454</v>
      </c>
      <c r="O90" s="549">
        <v>3830</v>
      </c>
      <c r="P90" s="158"/>
      <c r="Q90" s="158"/>
      <c r="R90" s="158"/>
    </row>
    <row r="91" spans="1:18" ht="16.899999999999999" customHeight="1">
      <c r="A91" s="246" t="s">
        <v>241</v>
      </c>
      <c r="B91" s="247">
        <v>12290</v>
      </c>
      <c r="C91" s="257">
        <f t="shared" si="16"/>
        <v>5430</v>
      </c>
      <c r="D91" s="440">
        <v>5773.3</v>
      </c>
      <c r="E91" s="258">
        <f t="shared" si="18"/>
        <v>5943</v>
      </c>
      <c r="F91" s="33">
        <f t="shared" si="12"/>
        <v>102.93939341451164</v>
      </c>
      <c r="G91" s="33">
        <f t="shared" si="13"/>
        <v>109.4475138121547</v>
      </c>
      <c r="H91" s="33">
        <f>(E91/E139)*100</f>
        <v>2.9103487702613386</v>
      </c>
      <c r="I91" s="483">
        <v>880</v>
      </c>
      <c r="J91" s="204">
        <v>1213</v>
      </c>
      <c r="K91" s="640">
        <v>1318.4</v>
      </c>
      <c r="L91" s="204">
        <f t="shared" si="15"/>
        <v>108.68920032976092</v>
      </c>
      <c r="M91" s="356">
        <f t="shared" si="14"/>
        <v>149.81818181818184</v>
      </c>
      <c r="N91" s="546">
        <v>4550</v>
      </c>
      <c r="O91" s="549">
        <v>4624.6000000000004</v>
      </c>
      <c r="P91" s="97" t="s">
        <v>251</v>
      </c>
      <c r="Q91" s="97"/>
      <c r="R91" s="158"/>
    </row>
    <row r="92" spans="1:18" ht="16.899999999999999" customHeight="1">
      <c r="A92" s="268" t="s">
        <v>242</v>
      </c>
      <c r="B92" s="247">
        <v>4110</v>
      </c>
      <c r="C92" s="257">
        <f t="shared" si="16"/>
        <v>1890</v>
      </c>
      <c r="D92" s="204">
        <v>1748.8</v>
      </c>
      <c r="E92" s="258">
        <f t="shared" si="18"/>
        <v>943.03000000000009</v>
      </c>
      <c r="F92" s="33">
        <f t="shared" si="12"/>
        <v>53.924405306495892</v>
      </c>
      <c r="G92" s="33">
        <f t="shared" si="13"/>
        <v>49.895767195767199</v>
      </c>
      <c r="H92" s="33">
        <f>(E92/E139)*100</f>
        <v>0.46181157678269402</v>
      </c>
      <c r="I92" s="483">
        <v>350</v>
      </c>
      <c r="J92" s="440">
        <v>262.8</v>
      </c>
      <c r="K92" s="851">
        <v>100.6</v>
      </c>
      <c r="L92" s="204">
        <f t="shared" si="15"/>
        <v>38.280060882800605</v>
      </c>
      <c r="M92" s="356">
        <f t="shared" si="14"/>
        <v>28.742857142857144</v>
      </c>
      <c r="N92" s="546">
        <v>1540</v>
      </c>
      <c r="O92" s="554">
        <v>842.43000000000006</v>
      </c>
      <c r="P92" s="653">
        <f>K62+K63+K64+K65+K66+K67+K68+K69+K70+K71+K72+K73+K74+K75+K76+K77+K78+K79+K80+K81+K82+K83+K84+K85+K86+K87+K88+K89+K90+K91+K92+K130+K131+K133+K134+K135+K136+K138</f>
        <v>22141.7</v>
      </c>
      <c r="Q92" s="97"/>
      <c r="R92" s="158"/>
    </row>
    <row r="93" spans="1:18" ht="16.899999999999999" customHeight="1">
      <c r="A93" s="268" t="s">
        <v>281</v>
      </c>
      <c r="B93" s="247">
        <v>14901</v>
      </c>
      <c r="C93" s="257">
        <f t="shared" si="16"/>
        <v>7335</v>
      </c>
      <c r="D93" s="204">
        <v>6970</v>
      </c>
      <c r="E93" s="258">
        <f t="shared" si="18"/>
        <v>6003</v>
      </c>
      <c r="F93" s="33">
        <f t="shared" si="12"/>
        <v>86.12625538020086</v>
      </c>
      <c r="G93" s="33">
        <f t="shared" si="13"/>
        <v>81.840490797546011</v>
      </c>
      <c r="H93" s="33">
        <f>(E93/E139)*100</f>
        <v>2.939731392878818</v>
      </c>
      <c r="I93" s="483">
        <v>1150</v>
      </c>
      <c r="J93" s="204">
        <v>1100</v>
      </c>
      <c r="K93" s="640">
        <v>1110</v>
      </c>
      <c r="L93" s="204">
        <f t="shared" si="15"/>
        <v>100.90909090909091</v>
      </c>
      <c r="M93" s="356">
        <f t="shared" si="14"/>
        <v>96.521739130434781</v>
      </c>
      <c r="N93" s="546">
        <v>6185</v>
      </c>
      <c r="O93" s="549">
        <v>4893</v>
      </c>
      <c r="P93" s="158"/>
      <c r="Q93" s="158"/>
      <c r="R93" s="158"/>
    </row>
    <row r="94" spans="1:18" ht="16.899999999999999" customHeight="1">
      <c r="A94" s="270" t="s">
        <v>282</v>
      </c>
      <c r="B94" s="247">
        <v>18108</v>
      </c>
      <c r="C94" s="257">
        <f t="shared" si="16"/>
        <v>8173</v>
      </c>
      <c r="D94" s="204">
        <v>5900</v>
      </c>
      <c r="E94" s="258">
        <f t="shared" si="18"/>
        <v>3600</v>
      </c>
      <c r="F94" s="33">
        <f t="shared" si="12"/>
        <v>61.016949152542374</v>
      </c>
      <c r="G94" s="33">
        <f t="shared" si="13"/>
        <v>44.047473387984823</v>
      </c>
      <c r="H94" s="33">
        <f>(E94/E139)*100</f>
        <v>1.7629573570487662</v>
      </c>
      <c r="I94" s="483">
        <v>1265</v>
      </c>
      <c r="J94" s="204">
        <v>1000</v>
      </c>
      <c r="K94" s="640">
        <v>0</v>
      </c>
      <c r="L94" s="204">
        <f t="shared" si="15"/>
        <v>0</v>
      </c>
      <c r="M94" s="356">
        <f t="shared" si="14"/>
        <v>0</v>
      </c>
      <c r="N94" s="546">
        <v>6908</v>
      </c>
      <c r="O94" s="549">
        <v>3600</v>
      </c>
      <c r="P94" s="158"/>
      <c r="Q94" s="158"/>
      <c r="R94" s="158"/>
    </row>
    <row r="95" spans="1:18" ht="16.899999999999999" customHeight="1">
      <c r="A95" s="270" t="s">
        <v>283</v>
      </c>
      <c r="B95" s="247">
        <v>12576</v>
      </c>
      <c r="C95" s="257">
        <f t="shared" si="16"/>
        <v>5294</v>
      </c>
      <c r="D95" s="204">
        <v>4162.7</v>
      </c>
      <c r="E95" s="258">
        <f t="shared" si="18"/>
        <v>2013.6</v>
      </c>
      <c r="F95" s="33">
        <f t="shared" si="12"/>
        <v>48.372450572945439</v>
      </c>
      <c r="G95" s="33">
        <f t="shared" si="13"/>
        <v>38.035511900264446</v>
      </c>
      <c r="H95" s="33">
        <f>(E95/E139)*100</f>
        <v>0.98608081504260992</v>
      </c>
      <c r="I95" s="483">
        <v>952</v>
      </c>
      <c r="J95" s="204">
        <v>824.6</v>
      </c>
      <c r="K95" s="640">
        <v>0</v>
      </c>
      <c r="L95" s="204">
        <f t="shared" si="15"/>
        <v>0</v>
      </c>
      <c r="M95" s="356">
        <f t="shared" si="14"/>
        <v>0</v>
      </c>
      <c r="N95" s="546">
        <v>4342</v>
      </c>
      <c r="O95" s="549">
        <v>2013.6</v>
      </c>
      <c r="P95" s="158"/>
      <c r="Q95" s="158"/>
      <c r="R95" s="158"/>
    </row>
    <row r="96" spans="1:18" ht="16.899999999999999" customHeight="1">
      <c r="A96" s="270" t="s">
        <v>284</v>
      </c>
      <c r="B96" s="247">
        <v>6046</v>
      </c>
      <c r="C96" s="257">
        <f t="shared" si="16"/>
        <v>2470</v>
      </c>
      <c r="D96" s="204">
        <v>1960</v>
      </c>
      <c r="E96" s="258">
        <f t="shared" si="18"/>
        <v>1781</v>
      </c>
      <c r="F96" s="33">
        <f t="shared" si="12"/>
        <v>90.867346938775512</v>
      </c>
      <c r="G96" s="33">
        <f t="shared" si="13"/>
        <v>72.10526315789474</v>
      </c>
      <c r="H96" s="33">
        <f>(E96/E139)*100</f>
        <v>0.87217418136218139</v>
      </c>
      <c r="I96" s="483">
        <v>670</v>
      </c>
      <c r="J96" s="204">
        <v>389</v>
      </c>
      <c r="K96" s="640">
        <v>352</v>
      </c>
      <c r="L96" s="204">
        <f t="shared" si="15"/>
        <v>90.488431876606683</v>
      </c>
      <c r="M96" s="356">
        <f t="shared" si="14"/>
        <v>52.537313432835816</v>
      </c>
      <c r="N96" s="546">
        <v>1800</v>
      </c>
      <c r="O96" s="549">
        <v>1429</v>
      </c>
      <c r="P96" s="158"/>
      <c r="Q96" s="158"/>
      <c r="R96" s="158"/>
    </row>
    <row r="97" spans="1:18" ht="16.899999999999999" customHeight="1">
      <c r="A97" s="270" t="s">
        <v>285</v>
      </c>
      <c r="B97" s="247">
        <v>5236</v>
      </c>
      <c r="C97" s="257">
        <f t="shared" si="16"/>
        <v>2387</v>
      </c>
      <c r="D97" s="204">
        <v>1736</v>
      </c>
      <c r="E97" s="258">
        <f t="shared" si="18"/>
        <v>1832</v>
      </c>
      <c r="F97" s="33">
        <f t="shared" si="12"/>
        <v>105.52995391705069</v>
      </c>
      <c r="G97" s="33">
        <f t="shared" si="13"/>
        <v>76.749057394218696</v>
      </c>
      <c r="H97" s="33">
        <f>(E97/E139)*100</f>
        <v>0.8971494105870389</v>
      </c>
      <c r="I97" s="483">
        <v>485</v>
      </c>
      <c r="J97" s="204">
        <v>350</v>
      </c>
      <c r="K97" s="640">
        <v>330</v>
      </c>
      <c r="L97" s="204">
        <f t="shared" si="15"/>
        <v>94.285714285714278</v>
      </c>
      <c r="M97" s="356">
        <f t="shared" si="14"/>
        <v>68.041237113402062</v>
      </c>
      <c r="N97" s="546">
        <v>1902</v>
      </c>
      <c r="O97" s="549">
        <v>1502</v>
      </c>
      <c r="P97" s="158"/>
      <c r="Q97" s="158"/>
      <c r="R97" s="158"/>
    </row>
    <row r="98" spans="1:18" ht="16.899999999999999" customHeight="1">
      <c r="A98" s="268" t="s">
        <v>243</v>
      </c>
      <c r="B98" s="247">
        <v>0</v>
      </c>
      <c r="C98" s="257">
        <f t="shared" si="16"/>
        <v>0</v>
      </c>
      <c r="D98" s="204">
        <v>750</v>
      </c>
      <c r="E98" s="258">
        <f t="shared" si="18"/>
        <v>0</v>
      </c>
      <c r="F98" s="33"/>
      <c r="G98" s="33"/>
      <c r="H98" s="33"/>
      <c r="I98" s="483">
        <v>0</v>
      </c>
      <c r="J98" s="204">
        <v>0</v>
      </c>
      <c r="K98" s="640">
        <v>0</v>
      </c>
      <c r="L98" s="204" t="e">
        <f t="shared" si="15"/>
        <v>#DIV/0!</v>
      </c>
      <c r="M98" s="356" t="e">
        <f t="shared" si="14"/>
        <v>#DIV/0!</v>
      </c>
      <c r="N98" s="546">
        <v>0</v>
      </c>
      <c r="O98" s="549">
        <v>0</v>
      </c>
      <c r="P98" s="158"/>
      <c r="Q98" s="158"/>
      <c r="R98" s="158"/>
    </row>
    <row r="99" spans="1:18" ht="16.899999999999999" customHeight="1">
      <c r="A99" s="268" t="s">
        <v>400</v>
      </c>
      <c r="B99" s="247">
        <v>2325</v>
      </c>
      <c r="C99" s="257"/>
      <c r="D99" s="204">
        <v>180</v>
      </c>
      <c r="E99" s="258">
        <f t="shared" si="18"/>
        <v>1179</v>
      </c>
      <c r="F99" s="33">
        <f t="shared" si="12"/>
        <v>655</v>
      </c>
      <c r="G99" s="33"/>
      <c r="H99" s="33"/>
      <c r="I99" s="483">
        <v>186</v>
      </c>
      <c r="J99" s="204">
        <v>180</v>
      </c>
      <c r="K99" s="640">
        <v>185</v>
      </c>
      <c r="L99" s="204">
        <f t="shared" si="15"/>
        <v>102.77777777777777</v>
      </c>
      <c r="M99" s="356">
        <f t="shared" si="14"/>
        <v>99.462365591397855</v>
      </c>
      <c r="N99" s="546"/>
      <c r="O99" s="549">
        <v>994</v>
      </c>
      <c r="P99" s="158"/>
      <c r="Q99" s="158"/>
      <c r="R99" s="158"/>
    </row>
    <row r="100" spans="1:18" ht="16.899999999999999" customHeight="1">
      <c r="A100" s="268" t="s">
        <v>244</v>
      </c>
      <c r="B100" s="247">
        <v>2288</v>
      </c>
      <c r="C100" s="257">
        <f t="shared" si="16"/>
        <v>1032</v>
      </c>
      <c r="D100" s="204">
        <v>820</v>
      </c>
      <c r="E100" s="258">
        <f t="shared" si="18"/>
        <v>1202</v>
      </c>
      <c r="F100" s="33">
        <f t="shared" si="12"/>
        <v>146.58536585365854</v>
      </c>
      <c r="G100" s="33">
        <f t="shared" si="13"/>
        <v>116.47286821705427</v>
      </c>
      <c r="H100" s="33">
        <f>(E100/E139)*100</f>
        <v>0.58863187310350484</v>
      </c>
      <c r="I100" s="483">
        <v>221</v>
      </c>
      <c r="J100" s="204">
        <v>140</v>
      </c>
      <c r="K100" s="640">
        <v>230</v>
      </c>
      <c r="L100" s="204">
        <f t="shared" si="15"/>
        <v>164.28571428571428</v>
      </c>
      <c r="M100" s="356">
        <f t="shared" si="14"/>
        <v>104.07239819004526</v>
      </c>
      <c r="N100" s="546">
        <v>811</v>
      </c>
      <c r="O100" s="549">
        <v>972</v>
      </c>
      <c r="P100" s="159"/>
      <c r="Q100" s="158"/>
      <c r="R100" s="158"/>
    </row>
    <row r="101" spans="1:18" ht="16.899999999999999" customHeight="1">
      <c r="A101" s="268" t="s">
        <v>287</v>
      </c>
      <c r="B101" s="247">
        <v>22395</v>
      </c>
      <c r="C101" s="257">
        <f t="shared" si="16"/>
        <v>10010</v>
      </c>
      <c r="D101" s="204">
        <v>5998</v>
      </c>
      <c r="E101" s="258">
        <f t="shared" si="18"/>
        <v>5934</v>
      </c>
      <c r="F101" s="33">
        <f t="shared" si="12"/>
        <v>98.932977659219745</v>
      </c>
      <c r="G101" s="33">
        <f t="shared" si="13"/>
        <v>59.280719280719282</v>
      </c>
      <c r="H101" s="33">
        <f>(E101/E139)*100</f>
        <v>2.9059413768687166</v>
      </c>
      <c r="I101" s="483">
        <v>1980</v>
      </c>
      <c r="J101" s="204">
        <v>1260</v>
      </c>
      <c r="K101" s="640">
        <v>1230</v>
      </c>
      <c r="L101" s="204">
        <f t="shared" si="15"/>
        <v>97.61904761904762</v>
      </c>
      <c r="M101" s="356">
        <f t="shared" si="14"/>
        <v>62.121212121212125</v>
      </c>
      <c r="N101" s="546">
        <v>8030</v>
      </c>
      <c r="O101" s="549">
        <v>4704</v>
      </c>
      <c r="P101" s="158" t="s">
        <v>317</v>
      </c>
      <c r="Q101" s="158"/>
      <c r="R101" s="158"/>
    </row>
    <row r="102" spans="1:18" ht="16.899999999999999" customHeight="1">
      <c r="A102" s="268" t="s">
        <v>288</v>
      </c>
      <c r="B102" s="247">
        <v>12115</v>
      </c>
      <c r="C102" s="257">
        <f t="shared" si="16"/>
        <v>5595</v>
      </c>
      <c r="D102" s="204">
        <v>4211</v>
      </c>
      <c r="E102" s="258">
        <f t="shared" si="18"/>
        <v>2998.4</v>
      </c>
      <c r="F102" s="33">
        <f t="shared" si="12"/>
        <v>71.203989551175496</v>
      </c>
      <c r="G102" s="33">
        <f t="shared" si="13"/>
        <v>53.590705987488832</v>
      </c>
      <c r="H102" s="33">
        <f>(E102/E139)*100</f>
        <v>1.4683475942708393</v>
      </c>
      <c r="I102" s="483">
        <v>1120</v>
      </c>
      <c r="J102" s="204">
        <v>1134</v>
      </c>
      <c r="K102" s="640">
        <v>674</v>
      </c>
      <c r="L102" s="204">
        <f t="shared" si="15"/>
        <v>59.435626102292773</v>
      </c>
      <c r="M102" s="356">
        <f t="shared" si="14"/>
        <v>60.178571428571423</v>
      </c>
      <c r="N102" s="546">
        <v>4475</v>
      </c>
      <c r="O102" s="549">
        <v>2324.4</v>
      </c>
      <c r="P102" s="159">
        <f>K101+K102+K103+K104+K105+K106+K107+K108+K109+K110+K111+K114+K115+K113+K112</f>
        <v>3297</v>
      </c>
      <c r="Q102" s="158"/>
      <c r="R102" s="158"/>
    </row>
    <row r="103" spans="1:18" ht="16.899999999999999" customHeight="1">
      <c r="A103" s="268" t="s">
        <v>327</v>
      </c>
      <c r="B103" s="247">
        <v>755</v>
      </c>
      <c r="C103" s="257">
        <f t="shared" si="16"/>
        <v>365</v>
      </c>
      <c r="D103" s="42">
        <v>16</v>
      </c>
      <c r="E103" s="258">
        <f t="shared" si="18"/>
        <v>242</v>
      </c>
      <c r="F103" s="33"/>
      <c r="G103" s="33">
        <f t="shared" si="13"/>
        <v>66.301369863013704</v>
      </c>
      <c r="H103" s="33"/>
      <c r="I103" s="483">
        <v>85</v>
      </c>
      <c r="J103" s="42">
        <v>16</v>
      </c>
      <c r="K103" s="640">
        <v>33</v>
      </c>
      <c r="L103" s="204">
        <f t="shared" ref="L103:L110" si="19">K103/J116*100</f>
        <v>9.9277978339350188</v>
      </c>
      <c r="M103" s="356">
        <f t="shared" si="14"/>
        <v>38.82352941176471</v>
      </c>
      <c r="N103" s="546">
        <v>280</v>
      </c>
      <c r="O103" s="549">
        <v>209</v>
      </c>
      <c r="P103" s="159"/>
      <c r="Q103" s="158"/>
      <c r="R103" s="158"/>
    </row>
    <row r="104" spans="1:18" ht="16.899999999999999" customHeight="1">
      <c r="A104" s="268" t="s">
        <v>328</v>
      </c>
      <c r="B104" s="247">
        <v>749</v>
      </c>
      <c r="C104" s="257">
        <f t="shared" si="16"/>
        <v>365</v>
      </c>
      <c r="D104" s="42">
        <v>16</v>
      </c>
      <c r="E104" s="258">
        <f t="shared" si="18"/>
        <v>361</v>
      </c>
      <c r="F104" s="33"/>
      <c r="G104" s="33">
        <f t="shared" si="13"/>
        <v>98.904109589041099</v>
      </c>
      <c r="H104" s="33"/>
      <c r="I104" s="483">
        <v>85</v>
      </c>
      <c r="J104" s="42">
        <v>16</v>
      </c>
      <c r="K104" s="640">
        <v>53</v>
      </c>
      <c r="L104" s="204">
        <f t="shared" si="19"/>
        <v>25.238095238095237</v>
      </c>
      <c r="M104" s="356">
        <f t="shared" si="14"/>
        <v>62.352941176470587</v>
      </c>
      <c r="N104" s="546">
        <v>280</v>
      </c>
      <c r="O104" s="549">
        <v>308</v>
      </c>
      <c r="P104" s="159"/>
      <c r="Q104" s="158"/>
      <c r="R104" s="158"/>
    </row>
    <row r="105" spans="1:18" ht="16.899999999999999" customHeight="1">
      <c r="A105" s="268" t="s">
        <v>329</v>
      </c>
      <c r="B105" s="247">
        <v>406</v>
      </c>
      <c r="C105" s="257">
        <f t="shared" si="16"/>
        <v>196</v>
      </c>
      <c r="D105" s="42">
        <v>16</v>
      </c>
      <c r="E105" s="258">
        <f t="shared" si="18"/>
        <v>120</v>
      </c>
      <c r="F105" s="33"/>
      <c r="G105" s="33">
        <f t="shared" si="13"/>
        <v>61.224489795918366</v>
      </c>
      <c r="H105" s="33"/>
      <c r="I105" s="483">
        <v>65</v>
      </c>
      <c r="J105" s="42">
        <v>16</v>
      </c>
      <c r="K105" s="640">
        <v>60</v>
      </c>
      <c r="L105" s="204">
        <f t="shared" si="19"/>
        <v>4.4150110375275942</v>
      </c>
      <c r="M105" s="356">
        <f t="shared" si="14"/>
        <v>92.307692307692307</v>
      </c>
      <c r="N105" s="546">
        <v>131</v>
      </c>
      <c r="O105" s="549">
        <v>60</v>
      </c>
      <c r="P105" s="159"/>
      <c r="Q105" s="158"/>
      <c r="R105" s="158"/>
    </row>
    <row r="106" spans="1:18" ht="16.899999999999999" customHeight="1">
      <c r="A106" s="268" t="s">
        <v>312</v>
      </c>
      <c r="B106" s="247"/>
      <c r="C106" s="257"/>
      <c r="D106" s="42">
        <v>108</v>
      </c>
      <c r="E106" s="258">
        <f t="shared" si="18"/>
        <v>223</v>
      </c>
      <c r="F106" s="33"/>
      <c r="G106" s="33"/>
      <c r="H106" s="33"/>
      <c r="I106" s="483"/>
      <c r="J106" s="42">
        <v>20</v>
      </c>
      <c r="K106" s="640">
        <v>30</v>
      </c>
      <c r="L106" s="204">
        <f t="shared" si="19"/>
        <v>1.3367792531859908</v>
      </c>
      <c r="M106" s="356"/>
      <c r="N106" s="546"/>
      <c r="O106" s="549">
        <v>193</v>
      </c>
      <c r="P106" s="158"/>
      <c r="Q106" s="158"/>
      <c r="R106" s="158"/>
    </row>
    <row r="107" spans="1:18" ht="16.899999999999999" customHeight="1">
      <c r="A107" s="268" t="s">
        <v>313</v>
      </c>
      <c r="B107" s="247"/>
      <c r="C107" s="257"/>
      <c r="D107" s="42">
        <v>137</v>
      </c>
      <c r="E107" s="258">
        <f t="shared" si="18"/>
        <v>795</v>
      </c>
      <c r="F107" s="33"/>
      <c r="G107" s="33"/>
      <c r="H107" s="33"/>
      <c r="I107" s="483"/>
      <c r="J107" s="204">
        <v>25</v>
      </c>
      <c r="K107" s="640">
        <v>113</v>
      </c>
      <c r="L107" s="204">
        <f t="shared" si="19"/>
        <v>40.357142857142861</v>
      </c>
      <c r="M107" s="356"/>
      <c r="N107" s="546"/>
      <c r="O107" s="549">
        <v>682</v>
      </c>
      <c r="P107" s="158"/>
      <c r="Q107" s="158"/>
      <c r="R107" s="158"/>
    </row>
    <row r="108" spans="1:18" ht="16.899999999999999" customHeight="1">
      <c r="A108" s="268" t="s">
        <v>322</v>
      </c>
      <c r="B108" s="247"/>
      <c r="C108" s="257"/>
      <c r="D108" s="42">
        <v>918</v>
      </c>
      <c r="E108" s="258">
        <f t="shared" si="18"/>
        <v>2680</v>
      </c>
      <c r="F108" s="33"/>
      <c r="G108" s="33"/>
      <c r="H108" s="33"/>
      <c r="I108" s="483"/>
      <c r="J108" s="204">
        <v>370</v>
      </c>
      <c r="K108" s="640">
        <v>330</v>
      </c>
      <c r="L108" s="204">
        <f t="shared" si="19"/>
        <v>53.225806451612897</v>
      </c>
      <c r="M108" s="356"/>
      <c r="N108" s="546"/>
      <c r="O108" s="549">
        <v>2350</v>
      </c>
      <c r="P108" s="158"/>
      <c r="Q108" s="158"/>
      <c r="R108" s="158"/>
    </row>
    <row r="109" spans="1:18" ht="16.899999999999999" customHeight="1">
      <c r="A109" s="268" t="s">
        <v>323</v>
      </c>
      <c r="B109" s="247"/>
      <c r="C109" s="257"/>
      <c r="D109" s="42">
        <v>119</v>
      </c>
      <c r="E109" s="258">
        <f t="shared" si="18"/>
        <v>345</v>
      </c>
      <c r="F109" s="33"/>
      <c r="G109" s="33"/>
      <c r="H109" s="33"/>
      <c r="I109" s="483"/>
      <c r="J109" s="204">
        <v>24</v>
      </c>
      <c r="K109" s="640">
        <v>48</v>
      </c>
      <c r="L109" s="204">
        <f t="shared" si="19"/>
        <v>8.7272727272727284</v>
      </c>
      <c r="M109" s="356"/>
      <c r="N109" s="546"/>
      <c r="O109" s="549">
        <v>297</v>
      </c>
      <c r="P109" s="158"/>
      <c r="Q109" s="158"/>
      <c r="R109" s="158"/>
    </row>
    <row r="110" spans="1:18" ht="16.899999999999999" customHeight="1">
      <c r="A110" s="268" t="s">
        <v>314</v>
      </c>
      <c r="B110" s="247"/>
      <c r="C110" s="257"/>
      <c r="D110" s="42">
        <v>838</v>
      </c>
      <c r="E110" s="258">
        <f t="shared" si="18"/>
        <v>2291</v>
      </c>
      <c r="F110" s="33"/>
      <c r="G110" s="33"/>
      <c r="H110" s="33"/>
      <c r="I110" s="483"/>
      <c r="J110" s="204">
        <v>304</v>
      </c>
      <c r="K110" s="640">
        <v>281</v>
      </c>
      <c r="L110" s="204">
        <f t="shared" si="19"/>
        <v>41.940298507462686</v>
      </c>
      <c r="M110" s="356"/>
      <c r="N110" s="546"/>
      <c r="O110" s="549">
        <v>2010</v>
      </c>
      <c r="P110" s="158"/>
      <c r="Q110" s="158"/>
      <c r="R110" s="158"/>
    </row>
    <row r="111" spans="1:18" ht="16.899999999999999" customHeight="1">
      <c r="A111" s="268" t="s">
        <v>315</v>
      </c>
      <c r="B111" s="247"/>
      <c r="C111" s="257"/>
      <c r="D111" s="42">
        <v>107</v>
      </c>
      <c r="E111" s="258">
        <f t="shared" si="18"/>
        <v>0</v>
      </c>
      <c r="F111" s="33"/>
      <c r="G111" s="33"/>
      <c r="H111" s="33"/>
      <c r="I111" s="483"/>
      <c r="J111" s="204">
        <v>20</v>
      </c>
      <c r="K111" s="640">
        <v>0</v>
      </c>
      <c r="L111" s="204"/>
      <c r="M111" s="356"/>
      <c r="N111" s="546"/>
      <c r="O111" s="549">
        <v>0</v>
      </c>
      <c r="P111" s="158"/>
      <c r="Q111" s="158"/>
      <c r="R111" s="158"/>
    </row>
    <row r="112" spans="1:18" ht="16.899999999999999" customHeight="1">
      <c r="A112" s="268" t="s">
        <v>384</v>
      </c>
      <c r="B112" s="247"/>
      <c r="C112" s="257"/>
      <c r="D112" s="42"/>
      <c r="E112" s="258">
        <f t="shared" si="18"/>
        <v>200</v>
      </c>
      <c r="F112" s="33"/>
      <c r="G112" s="33"/>
      <c r="H112" s="33"/>
      <c r="I112" s="483"/>
      <c r="J112" s="204">
        <v>0</v>
      </c>
      <c r="K112" s="640">
        <v>200</v>
      </c>
      <c r="L112" s="204"/>
      <c r="M112" s="356"/>
      <c r="N112" s="546"/>
      <c r="O112" s="549"/>
      <c r="P112" s="158"/>
      <c r="Q112" s="158"/>
      <c r="R112" s="158"/>
    </row>
    <row r="113" spans="1:18" ht="16.899999999999999" customHeight="1">
      <c r="A113" s="268" t="s">
        <v>335</v>
      </c>
      <c r="B113" s="247"/>
      <c r="C113" s="257"/>
      <c r="D113" s="42"/>
      <c r="E113" s="258">
        <f t="shared" si="18"/>
        <v>62</v>
      </c>
      <c r="F113" s="33"/>
      <c r="G113" s="33"/>
      <c r="H113" s="33"/>
      <c r="I113" s="483"/>
      <c r="J113" s="42">
        <v>0</v>
      </c>
      <c r="K113" s="640">
        <v>0</v>
      </c>
      <c r="L113" s="204"/>
      <c r="M113" s="356"/>
      <c r="N113" s="546"/>
      <c r="O113" s="549">
        <v>62</v>
      </c>
      <c r="P113" s="158"/>
      <c r="Q113" s="158"/>
      <c r="R113" s="158"/>
    </row>
    <row r="114" spans="1:18" ht="16.899999999999999" customHeight="1">
      <c r="A114" s="268" t="s">
        <v>316</v>
      </c>
      <c r="B114" s="247"/>
      <c r="C114" s="257"/>
      <c r="D114" s="473">
        <v>100</v>
      </c>
      <c r="E114" s="258">
        <f t="shared" si="18"/>
        <v>182</v>
      </c>
      <c r="F114" s="33"/>
      <c r="G114" s="33"/>
      <c r="H114" s="33"/>
      <c r="I114" s="483"/>
      <c r="J114" s="473">
        <v>15</v>
      </c>
      <c r="K114" s="640">
        <v>25</v>
      </c>
      <c r="L114" s="204"/>
      <c r="M114" s="356"/>
      <c r="N114" s="546"/>
      <c r="O114" s="549">
        <v>157</v>
      </c>
      <c r="P114" s="158"/>
      <c r="Q114" s="158"/>
      <c r="R114" s="158"/>
    </row>
    <row r="115" spans="1:18" ht="16.899999999999999" customHeight="1">
      <c r="A115" s="268" t="s">
        <v>336</v>
      </c>
      <c r="B115" s="247">
        <v>3169</v>
      </c>
      <c r="C115" s="257"/>
      <c r="D115" s="341"/>
      <c r="E115" s="258">
        <f t="shared" si="18"/>
        <v>1378</v>
      </c>
      <c r="F115" s="33"/>
      <c r="G115" s="33"/>
      <c r="H115" s="33"/>
      <c r="I115" s="483">
        <v>339</v>
      </c>
      <c r="J115" s="341">
        <v>0</v>
      </c>
      <c r="K115" s="640">
        <v>220</v>
      </c>
      <c r="L115" s="204"/>
      <c r="M115" s="356"/>
      <c r="N115" s="546"/>
      <c r="O115" s="549">
        <v>1158</v>
      </c>
      <c r="P115" s="158"/>
      <c r="Q115" s="158"/>
      <c r="R115" s="158"/>
    </row>
    <row r="116" spans="1:18" ht="16.899999999999999" customHeight="1">
      <c r="A116" s="268" t="s">
        <v>289</v>
      </c>
      <c r="B116" s="247">
        <v>3141</v>
      </c>
      <c r="C116" s="257">
        <f t="shared" si="16"/>
        <v>1631</v>
      </c>
      <c r="D116" s="204">
        <v>1535</v>
      </c>
      <c r="E116" s="258">
        <f t="shared" si="18"/>
        <v>1429.4</v>
      </c>
      <c r="F116" s="33">
        <f t="shared" si="12"/>
        <v>93.120521172638433</v>
      </c>
      <c r="G116" s="33">
        <f t="shared" si="13"/>
        <v>87.639484978540779</v>
      </c>
      <c r="H116" s="33">
        <f>(E116/E139)*100</f>
        <v>0.6999920128237519</v>
      </c>
      <c r="I116" s="483">
        <v>270</v>
      </c>
      <c r="J116" s="204">
        <v>332.4</v>
      </c>
      <c r="K116" s="640">
        <v>348.1</v>
      </c>
      <c r="L116" s="204">
        <f t="shared" si="15"/>
        <v>104.72322503008425</v>
      </c>
      <c r="M116" s="356">
        <f t="shared" si="14"/>
        <v>128.92592592592592</v>
      </c>
      <c r="N116" s="546">
        <v>1361</v>
      </c>
      <c r="O116" s="549">
        <v>1081.3000000000002</v>
      </c>
      <c r="P116" s="158"/>
      <c r="Q116" s="158"/>
      <c r="R116" s="158"/>
    </row>
    <row r="117" spans="1:18" ht="16.899999999999999" customHeight="1">
      <c r="A117" s="270" t="s">
        <v>245</v>
      </c>
      <c r="B117" s="247">
        <v>1877</v>
      </c>
      <c r="C117" s="257">
        <f t="shared" si="16"/>
        <v>887</v>
      </c>
      <c r="D117" s="204">
        <v>1160</v>
      </c>
      <c r="E117" s="258">
        <f t="shared" si="18"/>
        <v>1060</v>
      </c>
      <c r="F117" s="33">
        <f t="shared" si="12"/>
        <v>91.379310344827587</v>
      </c>
      <c r="G117" s="33">
        <f t="shared" si="13"/>
        <v>119.50394588500563</v>
      </c>
      <c r="H117" s="33">
        <f>(E117/E139)*100</f>
        <v>0.51909299957547017</v>
      </c>
      <c r="I117" s="483">
        <v>150</v>
      </c>
      <c r="J117" s="204">
        <v>210</v>
      </c>
      <c r="K117" s="640">
        <v>280</v>
      </c>
      <c r="L117" s="204">
        <f t="shared" si="15"/>
        <v>133.33333333333331</v>
      </c>
      <c r="M117" s="356">
        <f t="shared" si="14"/>
        <v>186.66666666666666</v>
      </c>
      <c r="N117" s="546">
        <v>737</v>
      </c>
      <c r="O117" s="549">
        <v>780</v>
      </c>
      <c r="P117" s="158"/>
      <c r="Q117" s="158"/>
      <c r="R117" s="158"/>
    </row>
    <row r="118" spans="1:18" ht="16.899999999999999" customHeight="1">
      <c r="A118" s="268" t="s">
        <v>290</v>
      </c>
      <c r="B118" s="247">
        <v>16949</v>
      </c>
      <c r="C118" s="257">
        <f t="shared" ref="C118:C138" si="20">I118+N118</f>
        <v>8224</v>
      </c>
      <c r="D118" s="204">
        <v>6275.8</v>
      </c>
      <c r="E118" s="258">
        <f t="shared" si="18"/>
        <v>8004.2999999999993</v>
      </c>
      <c r="F118" s="33">
        <f t="shared" si="12"/>
        <v>127.54230536345963</v>
      </c>
      <c r="G118" s="33">
        <f t="shared" si="13"/>
        <v>97.328550583657574</v>
      </c>
      <c r="H118" s="33">
        <f>(E118/E139)*100</f>
        <v>3.9197887702848448</v>
      </c>
      <c r="I118" s="483">
        <v>1620</v>
      </c>
      <c r="J118" s="204">
        <v>1359</v>
      </c>
      <c r="K118" s="640">
        <v>1300</v>
      </c>
      <c r="L118" s="204">
        <f t="shared" si="15"/>
        <v>95.65857247976453</v>
      </c>
      <c r="M118" s="356">
        <f t="shared" si="14"/>
        <v>80.246913580246911</v>
      </c>
      <c r="N118" s="546">
        <v>6604</v>
      </c>
      <c r="O118" s="549">
        <v>6704.2999999999993</v>
      </c>
      <c r="P118" s="158" t="s">
        <v>252</v>
      </c>
      <c r="Q118" s="158"/>
      <c r="R118" s="158"/>
    </row>
    <row r="119" spans="1:18" ht="16.899999999999999" customHeight="1">
      <c r="A119" s="276" t="s">
        <v>291</v>
      </c>
      <c r="B119" s="247">
        <v>27608</v>
      </c>
      <c r="C119" s="257">
        <f t="shared" si="20"/>
        <v>12308</v>
      </c>
      <c r="D119" s="204">
        <v>10439.700000000001</v>
      </c>
      <c r="E119" s="258">
        <f t="shared" si="18"/>
        <v>10953.399999999998</v>
      </c>
      <c r="F119" s="33">
        <f t="shared" si="12"/>
        <v>104.92063948197743</v>
      </c>
      <c r="G119" s="33">
        <f t="shared" si="13"/>
        <v>88.994150146246326</v>
      </c>
      <c r="H119" s="33">
        <f>(E119/E139)*100</f>
        <v>5.3639936429716535</v>
      </c>
      <c r="I119" s="483">
        <v>2540</v>
      </c>
      <c r="J119" s="204">
        <v>2244.1999999999998</v>
      </c>
      <c r="K119" s="640">
        <v>2499.8000000000002</v>
      </c>
      <c r="L119" s="204">
        <f t="shared" si="15"/>
        <v>111.38935923714466</v>
      </c>
      <c r="M119" s="356">
        <f t="shared" si="14"/>
        <v>98.417322834645688</v>
      </c>
      <c r="N119" s="546">
        <v>9768</v>
      </c>
      <c r="O119" s="549">
        <v>8453.5999999999985</v>
      </c>
      <c r="P119" s="651">
        <f>K116+K117+K118+K119</f>
        <v>4427.8999999999996</v>
      </c>
      <c r="Q119" s="158"/>
      <c r="R119" s="158"/>
    </row>
    <row r="120" spans="1:18" ht="16.899999999999999" customHeight="1">
      <c r="A120" s="276" t="s">
        <v>203</v>
      </c>
      <c r="B120" s="247">
        <v>2900</v>
      </c>
      <c r="C120" s="257">
        <f t="shared" si="20"/>
        <v>1420</v>
      </c>
      <c r="D120" s="204">
        <v>1540</v>
      </c>
      <c r="E120" s="258">
        <f t="shared" si="18"/>
        <v>1700</v>
      </c>
      <c r="F120" s="33">
        <f t="shared" si="12"/>
        <v>110.3896103896104</v>
      </c>
      <c r="G120" s="33">
        <f t="shared" si="13"/>
        <v>119.71830985915493</v>
      </c>
      <c r="H120" s="33">
        <f>(E120/E139)*100</f>
        <v>0.83250764082858419</v>
      </c>
      <c r="I120" s="485">
        <v>245</v>
      </c>
      <c r="J120" s="204">
        <v>280</v>
      </c>
      <c r="K120" s="640">
        <v>320</v>
      </c>
      <c r="L120" s="204">
        <f t="shared" si="15"/>
        <v>114.28571428571428</v>
      </c>
      <c r="M120" s="356">
        <f t="shared" si="14"/>
        <v>130.61224489795919</v>
      </c>
      <c r="N120" s="548">
        <v>1175</v>
      </c>
      <c r="O120" s="549">
        <v>1380</v>
      </c>
      <c r="P120" s="651"/>
      <c r="Q120" s="158"/>
      <c r="R120" s="158"/>
    </row>
    <row r="121" spans="1:18" ht="16.899999999999999" customHeight="1">
      <c r="A121" s="268" t="s">
        <v>246</v>
      </c>
      <c r="B121" s="247">
        <v>7102</v>
      </c>
      <c r="C121" s="257">
        <f t="shared" si="20"/>
        <v>3270</v>
      </c>
      <c r="D121" s="204">
        <v>2705</v>
      </c>
      <c r="E121" s="258">
        <f t="shared" si="18"/>
        <v>2583</v>
      </c>
      <c r="F121" s="33">
        <f t="shared" si="12"/>
        <v>95.489833641404815</v>
      </c>
      <c r="G121" s="33">
        <f t="shared" si="13"/>
        <v>78.9908256880734</v>
      </c>
      <c r="H121" s="33">
        <f>(E121/E139)*100</f>
        <v>1.2649219036824899</v>
      </c>
      <c r="I121" s="483">
        <v>775</v>
      </c>
      <c r="J121" s="204">
        <v>620</v>
      </c>
      <c r="K121" s="640">
        <v>620</v>
      </c>
      <c r="L121" s="204">
        <f t="shared" si="15"/>
        <v>100</v>
      </c>
      <c r="M121" s="356">
        <f t="shared" si="14"/>
        <v>80</v>
      </c>
      <c r="N121" s="546">
        <v>2495</v>
      </c>
      <c r="O121" s="549">
        <v>1963</v>
      </c>
      <c r="P121" s="651"/>
      <c r="Q121" s="158"/>
      <c r="R121" s="158"/>
    </row>
    <row r="122" spans="1:18" ht="16.899999999999999" customHeight="1">
      <c r="A122" s="268" t="s">
        <v>292</v>
      </c>
      <c r="B122" s="247">
        <v>7530</v>
      </c>
      <c r="C122" s="257">
        <f t="shared" si="20"/>
        <v>3450</v>
      </c>
      <c r="D122" s="204">
        <v>3160</v>
      </c>
      <c r="E122" s="258">
        <f t="shared" si="18"/>
        <v>3100</v>
      </c>
      <c r="F122" s="33">
        <f t="shared" si="12"/>
        <v>98.101265822784811</v>
      </c>
      <c r="G122" s="33">
        <f t="shared" si="13"/>
        <v>89.85507246376811</v>
      </c>
      <c r="H122" s="33">
        <f>(E122/E139)*100</f>
        <v>1.5181021685697709</v>
      </c>
      <c r="I122" s="483">
        <v>570</v>
      </c>
      <c r="J122" s="204">
        <v>550</v>
      </c>
      <c r="K122" s="640">
        <v>570</v>
      </c>
      <c r="L122" s="204">
        <f t="shared" si="15"/>
        <v>103.63636363636364</v>
      </c>
      <c r="M122" s="356">
        <f t="shared" si="14"/>
        <v>100</v>
      </c>
      <c r="N122" s="546">
        <v>2880</v>
      </c>
      <c r="O122" s="549">
        <v>2530</v>
      </c>
      <c r="P122" s="652" t="s">
        <v>438</v>
      </c>
      <c r="Q122" s="158"/>
      <c r="R122" s="158"/>
    </row>
    <row r="123" spans="1:18" ht="16.899999999999999" customHeight="1">
      <c r="A123" s="246" t="s">
        <v>293</v>
      </c>
      <c r="B123" s="247">
        <v>10865</v>
      </c>
      <c r="C123" s="257">
        <f t="shared" si="20"/>
        <v>4660</v>
      </c>
      <c r="D123" s="204">
        <v>3907</v>
      </c>
      <c r="E123" s="258">
        <f t="shared" si="18"/>
        <v>3765</v>
      </c>
      <c r="F123" s="33">
        <f t="shared" si="12"/>
        <v>96.365497824417716</v>
      </c>
      <c r="G123" s="33">
        <f t="shared" si="13"/>
        <v>80.793991416309012</v>
      </c>
      <c r="H123" s="33">
        <f>(E123/E139)*100</f>
        <v>1.8437595692468347</v>
      </c>
      <c r="I123" s="483">
        <v>985</v>
      </c>
      <c r="J123" s="204">
        <v>670</v>
      </c>
      <c r="K123" s="640">
        <v>685</v>
      </c>
      <c r="L123" s="204">
        <f t="shared" si="15"/>
        <v>102.23880597014924</v>
      </c>
      <c r="M123" s="356">
        <f t="shared" si="14"/>
        <v>69.543147208121823</v>
      </c>
      <c r="N123" s="546">
        <v>3675</v>
      </c>
      <c r="O123" s="549">
        <v>3080</v>
      </c>
      <c r="P123" s="651">
        <f>K123+K124+K125+K122</f>
        <v>1950</v>
      </c>
      <c r="Q123" s="158"/>
      <c r="R123" s="158"/>
    </row>
    <row r="124" spans="1:18" ht="16.899999999999999" customHeight="1">
      <c r="A124" s="268" t="s">
        <v>324</v>
      </c>
      <c r="B124" s="247"/>
      <c r="C124" s="257"/>
      <c r="D124" s="204">
        <v>500</v>
      </c>
      <c r="E124" s="258">
        <f t="shared" si="18"/>
        <v>1890</v>
      </c>
      <c r="F124" s="33"/>
      <c r="G124" s="33"/>
      <c r="H124" s="33"/>
      <c r="I124" s="483">
        <v>0</v>
      </c>
      <c r="J124" s="204">
        <v>200</v>
      </c>
      <c r="K124" s="640">
        <v>350</v>
      </c>
      <c r="L124" s="204"/>
      <c r="M124" s="356"/>
      <c r="N124" s="546"/>
      <c r="O124" s="549">
        <v>1540</v>
      </c>
      <c r="P124" s="158"/>
      <c r="Q124" s="158"/>
      <c r="R124" s="158"/>
    </row>
    <row r="125" spans="1:18" ht="16.899999999999999" customHeight="1">
      <c r="A125" s="268" t="s">
        <v>401</v>
      </c>
      <c r="B125" s="247">
        <v>2040</v>
      </c>
      <c r="C125" s="257"/>
      <c r="D125" s="204">
        <v>175</v>
      </c>
      <c r="E125" s="258">
        <f t="shared" si="18"/>
        <v>2065</v>
      </c>
      <c r="F125" s="33"/>
      <c r="G125" s="33"/>
      <c r="H125" s="33"/>
      <c r="I125" s="483">
        <v>185</v>
      </c>
      <c r="J125" s="204">
        <v>175</v>
      </c>
      <c r="K125" s="640">
        <v>345</v>
      </c>
      <c r="L125" s="204"/>
      <c r="M125" s="356">
        <f t="shared" si="14"/>
        <v>186.48648648648648</v>
      </c>
      <c r="N125" s="546"/>
      <c r="O125" s="549">
        <v>1720</v>
      </c>
      <c r="P125" s="158"/>
      <c r="Q125" s="158"/>
      <c r="R125" s="158"/>
    </row>
    <row r="126" spans="1:18" ht="16.899999999999999" customHeight="1">
      <c r="A126" s="246" t="s">
        <v>294</v>
      </c>
      <c r="B126" s="247">
        <v>4110</v>
      </c>
      <c r="C126" s="257">
        <f t="shared" si="20"/>
        <v>2140</v>
      </c>
      <c r="D126" s="472">
        <v>2210</v>
      </c>
      <c r="E126" s="258">
        <f t="shared" si="18"/>
        <v>2010</v>
      </c>
      <c r="F126" s="33">
        <f t="shared" si="12"/>
        <v>90.950226244343895</v>
      </c>
      <c r="G126" s="33">
        <f t="shared" si="13"/>
        <v>93.925233644859816</v>
      </c>
      <c r="H126" s="33">
        <f>(E126/E139)*100</f>
        <v>0.98431785768556135</v>
      </c>
      <c r="I126" s="485">
        <v>420</v>
      </c>
      <c r="J126" s="204">
        <v>550</v>
      </c>
      <c r="K126" s="640">
        <v>420</v>
      </c>
      <c r="L126" s="204">
        <f t="shared" si="15"/>
        <v>76.363636363636374</v>
      </c>
      <c r="M126" s="356">
        <f t="shared" si="14"/>
        <v>100</v>
      </c>
      <c r="N126" s="548">
        <v>1720</v>
      </c>
      <c r="O126" s="549">
        <v>1590</v>
      </c>
      <c r="P126" s="158"/>
      <c r="Q126" s="158"/>
      <c r="R126" s="158"/>
    </row>
    <row r="127" spans="1:18" ht="16.899999999999999" customHeight="1">
      <c r="A127" s="246" t="s">
        <v>247</v>
      </c>
      <c r="B127" s="247">
        <v>3070</v>
      </c>
      <c r="C127" s="257">
        <f t="shared" si="20"/>
        <v>1382</v>
      </c>
      <c r="D127" s="472">
        <v>1200</v>
      </c>
      <c r="E127" s="258">
        <f t="shared" si="18"/>
        <v>1495</v>
      </c>
      <c r="F127" s="33">
        <f t="shared" si="12"/>
        <v>124.58333333333333</v>
      </c>
      <c r="G127" s="33">
        <f t="shared" si="13"/>
        <v>108.17655571635312</v>
      </c>
      <c r="H127" s="33">
        <f>(E127/E139)*100</f>
        <v>0.73211701355219605</v>
      </c>
      <c r="I127" s="485">
        <v>245</v>
      </c>
      <c r="J127" s="204">
        <v>200</v>
      </c>
      <c r="K127" s="640">
        <v>270</v>
      </c>
      <c r="L127" s="204">
        <f t="shared" si="15"/>
        <v>135</v>
      </c>
      <c r="M127" s="356">
        <f t="shared" si="14"/>
        <v>110.20408163265304</v>
      </c>
      <c r="N127" s="548">
        <v>1137</v>
      </c>
      <c r="O127" s="549">
        <v>1225</v>
      </c>
      <c r="P127" s="158"/>
      <c r="Q127" s="158"/>
      <c r="R127" s="158"/>
    </row>
    <row r="128" spans="1:18" ht="16.899999999999999" customHeight="1">
      <c r="A128" s="246" t="s">
        <v>248</v>
      </c>
      <c r="B128" s="247">
        <v>7308</v>
      </c>
      <c r="C128" s="257">
        <f t="shared" si="20"/>
        <v>1955</v>
      </c>
      <c r="D128" s="473">
        <v>1572</v>
      </c>
      <c r="E128" s="258">
        <f t="shared" si="18"/>
        <v>2450</v>
      </c>
      <c r="F128" s="33">
        <f t="shared" si="12"/>
        <v>155.85241730279898</v>
      </c>
      <c r="G128" s="33">
        <f t="shared" si="13"/>
        <v>125.31969309462916</v>
      </c>
      <c r="H128" s="33">
        <f>(E128/E139)*100</f>
        <v>1.1997904235470771</v>
      </c>
      <c r="I128" s="483">
        <v>525</v>
      </c>
      <c r="J128" s="204">
        <v>440</v>
      </c>
      <c r="K128" s="640">
        <v>600</v>
      </c>
      <c r="L128" s="204">
        <v>150</v>
      </c>
      <c r="M128" s="356">
        <f t="shared" si="14"/>
        <v>114.28571428571428</v>
      </c>
      <c r="N128" s="546">
        <v>1430</v>
      </c>
      <c r="O128" s="549">
        <v>1850</v>
      </c>
      <c r="P128" s="158"/>
      <c r="Q128" s="158"/>
      <c r="R128" s="158"/>
    </row>
    <row r="129" spans="1:18" ht="16.899999999999999" customHeight="1">
      <c r="A129" s="246" t="s">
        <v>397</v>
      </c>
      <c r="B129" s="247">
        <v>3974</v>
      </c>
      <c r="C129" s="257">
        <f t="shared" si="20"/>
        <v>1790</v>
      </c>
      <c r="D129" s="473">
        <v>1660</v>
      </c>
      <c r="E129" s="258">
        <f t="shared" si="18"/>
        <v>1715</v>
      </c>
      <c r="F129" s="33">
        <f t="shared" si="12"/>
        <v>103.31325301204819</v>
      </c>
      <c r="G129" s="33">
        <f t="shared" si="13"/>
        <v>95.810055865921782</v>
      </c>
      <c r="H129" s="33">
        <f>(E129/E139)*100</f>
        <v>0.83985329648295393</v>
      </c>
      <c r="I129" s="483">
        <v>487</v>
      </c>
      <c r="J129" s="473">
        <v>410</v>
      </c>
      <c r="K129" s="640">
        <v>290</v>
      </c>
      <c r="L129" s="204">
        <f t="shared" si="15"/>
        <v>70.731707317073173</v>
      </c>
      <c r="M129" s="356">
        <f t="shared" si="14"/>
        <v>59.54825462012321</v>
      </c>
      <c r="N129" s="546">
        <v>1303</v>
      </c>
      <c r="O129" s="549">
        <v>1425</v>
      </c>
      <c r="P129" s="158"/>
      <c r="Q129" s="158"/>
      <c r="R129" s="158"/>
    </row>
    <row r="130" spans="1:18" ht="16.899999999999999" customHeight="1">
      <c r="A130" s="246" t="s">
        <v>264</v>
      </c>
      <c r="B130" s="247">
        <v>2161</v>
      </c>
      <c r="C130" s="243">
        <f t="shared" si="20"/>
        <v>780</v>
      </c>
      <c r="D130" s="472">
        <v>3040</v>
      </c>
      <c r="E130" s="258">
        <f t="shared" ref="E130:E139" si="21">K130+O130</f>
        <v>2100</v>
      </c>
      <c r="F130" s="33">
        <f t="shared" si="12"/>
        <v>69.078947368421055</v>
      </c>
      <c r="G130" s="33">
        <f t="shared" si="13"/>
        <v>269.23076923076923</v>
      </c>
      <c r="H130" s="33"/>
      <c r="I130" s="485">
        <v>185</v>
      </c>
      <c r="J130" s="472">
        <v>850</v>
      </c>
      <c r="K130" s="640">
        <v>0</v>
      </c>
      <c r="L130" s="204">
        <f t="shared" si="15"/>
        <v>0</v>
      </c>
      <c r="M130" s="356">
        <f t="shared" si="14"/>
        <v>0</v>
      </c>
      <c r="N130" s="548">
        <v>595</v>
      </c>
      <c r="O130" s="549">
        <v>2100</v>
      </c>
      <c r="P130" s="158"/>
      <c r="Q130" s="158"/>
      <c r="R130" s="158"/>
    </row>
    <row r="131" spans="1:18" ht="15.75" customHeight="1">
      <c r="A131" s="340" t="s">
        <v>339</v>
      </c>
      <c r="B131" s="247">
        <v>1482</v>
      </c>
      <c r="C131" s="243">
        <f t="shared" si="20"/>
        <v>722</v>
      </c>
      <c r="D131" s="472">
        <v>543</v>
      </c>
      <c r="E131" s="258">
        <f t="shared" si="21"/>
        <v>2352</v>
      </c>
      <c r="F131" s="33">
        <f t="shared" si="12"/>
        <v>433.14917127071817</v>
      </c>
      <c r="G131" s="33">
        <f t="shared" si="13"/>
        <v>325.76177285318562</v>
      </c>
      <c r="H131" s="33"/>
      <c r="I131" s="485">
        <v>120</v>
      </c>
      <c r="J131" s="472">
        <v>116</v>
      </c>
      <c r="K131" s="640">
        <v>692</v>
      </c>
      <c r="L131" s="204">
        <f t="shared" si="15"/>
        <v>596.55172413793105</v>
      </c>
      <c r="M131" s="356">
        <f t="shared" si="14"/>
        <v>576.66666666666663</v>
      </c>
      <c r="N131" s="548">
        <v>602</v>
      </c>
      <c r="O131" s="549">
        <v>1660</v>
      </c>
      <c r="P131" s="158"/>
      <c r="Q131" s="158"/>
      <c r="R131" s="158"/>
    </row>
    <row r="132" spans="1:18" ht="16.5" customHeight="1">
      <c r="A132" s="340" t="s">
        <v>340</v>
      </c>
      <c r="B132" s="247">
        <v>7810</v>
      </c>
      <c r="C132" s="243">
        <f t="shared" si="20"/>
        <v>3570</v>
      </c>
      <c r="D132" s="472">
        <v>2660</v>
      </c>
      <c r="E132" s="258">
        <f t="shared" si="21"/>
        <v>2600</v>
      </c>
      <c r="F132" s="33">
        <f t="shared" si="12"/>
        <v>97.744360902255636</v>
      </c>
      <c r="G132" s="33">
        <f t="shared" si="13"/>
        <v>72.829131652661061</v>
      </c>
      <c r="H132" s="33"/>
      <c r="I132" s="485">
        <v>770</v>
      </c>
      <c r="J132" s="472">
        <v>500</v>
      </c>
      <c r="K132" s="640">
        <v>500</v>
      </c>
      <c r="L132" s="204">
        <f t="shared" si="15"/>
        <v>100</v>
      </c>
      <c r="M132" s="356">
        <f t="shared" si="14"/>
        <v>64.935064935064929</v>
      </c>
      <c r="N132" s="548">
        <v>2800</v>
      </c>
      <c r="O132" s="549">
        <v>2100</v>
      </c>
      <c r="P132" s="158"/>
      <c r="Q132" s="158"/>
      <c r="R132" s="158"/>
    </row>
    <row r="133" spans="1:18" ht="15.75" customHeight="1">
      <c r="A133" s="246" t="s">
        <v>297</v>
      </c>
      <c r="B133" s="247">
        <v>0</v>
      </c>
      <c r="C133" s="243">
        <f t="shared" si="20"/>
        <v>0</v>
      </c>
      <c r="D133" s="472">
        <v>1700</v>
      </c>
      <c r="E133" s="258">
        <f t="shared" si="21"/>
        <v>0</v>
      </c>
      <c r="F133" s="33">
        <f t="shared" si="12"/>
        <v>0</v>
      </c>
      <c r="G133" s="33"/>
      <c r="H133" s="33"/>
      <c r="I133" s="485">
        <v>0</v>
      </c>
      <c r="J133" s="472">
        <v>450</v>
      </c>
      <c r="K133" s="640">
        <v>0</v>
      </c>
      <c r="L133" s="204"/>
      <c r="M133" s="356"/>
      <c r="N133" s="548">
        <v>0</v>
      </c>
      <c r="O133" s="549">
        <v>0</v>
      </c>
      <c r="P133" s="158"/>
      <c r="Q133" s="158"/>
      <c r="R133" s="158"/>
    </row>
    <row r="134" spans="1:18" ht="15.75" customHeight="1">
      <c r="A134" s="246" t="s">
        <v>341</v>
      </c>
      <c r="B134" s="247">
        <v>0</v>
      </c>
      <c r="C134" s="243">
        <f t="shared" si="20"/>
        <v>0</v>
      </c>
      <c r="D134" s="472">
        <v>0</v>
      </c>
      <c r="E134" s="258">
        <f t="shared" si="21"/>
        <v>0</v>
      </c>
      <c r="F134" s="33"/>
      <c r="G134" s="33"/>
      <c r="H134" s="33"/>
      <c r="I134" s="485">
        <v>0</v>
      </c>
      <c r="J134" s="472">
        <v>0</v>
      </c>
      <c r="K134" s="640">
        <v>0</v>
      </c>
      <c r="L134" s="204"/>
      <c r="M134" s="356"/>
      <c r="N134" s="548">
        <v>0</v>
      </c>
      <c r="O134" s="549">
        <v>0</v>
      </c>
      <c r="P134" s="158"/>
      <c r="Q134" s="158"/>
      <c r="R134" s="158"/>
    </row>
    <row r="135" spans="1:18" ht="15.75" customHeight="1">
      <c r="A135" s="246" t="s">
        <v>301</v>
      </c>
      <c r="B135" s="247">
        <v>2710</v>
      </c>
      <c r="C135" s="243">
        <f t="shared" si="20"/>
        <v>1300</v>
      </c>
      <c r="D135" s="472">
        <v>1750</v>
      </c>
      <c r="E135" s="258">
        <f t="shared" si="21"/>
        <v>1240</v>
      </c>
      <c r="F135" s="33">
        <f t="shared" si="12"/>
        <v>70.857142857142847</v>
      </c>
      <c r="G135" s="33">
        <f t="shared" si="13"/>
        <v>95.384615384615387</v>
      </c>
      <c r="H135" s="33"/>
      <c r="I135" s="485">
        <v>240</v>
      </c>
      <c r="J135" s="472">
        <v>200</v>
      </c>
      <c r="K135" s="640">
        <v>210</v>
      </c>
      <c r="L135" s="204">
        <f t="shared" si="15"/>
        <v>105</v>
      </c>
      <c r="M135" s="356">
        <f t="shared" si="14"/>
        <v>87.5</v>
      </c>
      <c r="N135" s="548">
        <v>1060</v>
      </c>
      <c r="O135" s="549">
        <v>1030</v>
      </c>
      <c r="P135" s="158"/>
      <c r="Q135" s="158"/>
      <c r="R135" s="158"/>
    </row>
    <row r="136" spans="1:18" ht="15.75" customHeight="1">
      <c r="A136" s="246" t="s">
        <v>304</v>
      </c>
      <c r="B136" s="247">
        <v>15150</v>
      </c>
      <c r="C136" s="243">
        <f t="shared" si="20"/>
        <v>7300</v>
      </c>
      <c r="D136" s="472">
        <v>6364.2</v>
      </c>
      <c r="E136" s="258">
        <f t="shared" si="21"/>
        <v>8400</v>
      </c>
      <c r="F136" s="33">
        <f t="shared" si="12"/>
        <v>131.9883096068634</v>
      </c>
      <c r="G136" s="33">
        <f t="shared" si="13"/>
        <v>115.06849315068493</v>
      </c>
      <c r="H136" s="33"/>
      <c r="I136" s="485">
        <v>1250</v>
      </c>
      <c r="J136" s="472">
        <v>1600</v>
      </c>
      <c r="K136" s="640">
        <v>2300</v>
      </c>
      <c r="L136" s="204">
        <f t="shared" si="15"/>
        <v>143.75</v>
      </c>
      <c r="M136" s="356">
        <f t="shared" si="14"/>
        <v>184</v>
      </c>
      <c r="N136" s="548">
        <v>6050</v>
      </c>
      <c r="O136" s="549">
        <v>6100</v>
      </c>
      <c r="P136" s="158"/>
      <c r="Q136" s="158"/>
      <c r="R136" s="158"/>
    </row>
    <row r="137" spans="1:18" ht="15.75" customHeight="1">
      <c r="A137" s="246" t="s">
        <v>376</v>
      </c>
      <c r="B137" s="247"/>
      <c r="C137" s="243"/>
      <c r="D137" s="472"/>
      <c r="E137" s="258">
        <f t="shared" si="21"/>
        <v>157</v>
      </c>
      <c r="F137" s="33"/>
      <c r="G137" s="33"/>
      <c r="H137" s="33"/>
      <c r="I137" s="485"/>
      <c r="J137" s="472"/>
      <c r="K137" s="640">
        <v>33</v>
      </c>
      <c r="L137" s="204"/>
      <c r="M137" s="356"/>
      <c r="N137" s="548"/>
      <c r="O137" s="549">
        <v>124</v>
      </c>
      <c r="P137" s="158"/>
      <c r="Q137" s="158"/>
      <c r="R137" s="158"/>
    </row>
    <row r="138" spans="1:18" ht="15.75" customHeight="1">
      <c r="A138" s="246" t="s">
        <v>342</v>
      </c>
      <c r="B138" s="247">
        <v>610</v>
      </c>
      <c r="C138" s="243">
        <f t="shared" si="20"/>
        <v>300</v>
      </c>
      <c r="D138" s="472"/>
      <c r="E138" s="258">
        <f t="shared" si="21"/>
        <v>1015</v>
      </c>
      <c r="F138" s="33"/>
      <c r="G138" s="33">
        <f t="shared" si="13"/>
        <v>338.33333333333331</v>
      </c>
      <c r="H138" s="33"/>
      <c r="I138" s="485">
        <v>50</v>
      </c>
      <c r="J138" s="472"/>
      <c r="K138" s="640">
        <v>130</v>
      </c>
      <c r="L138" s="204"/>
      <c r="M138" s="356">
        <f t="shared" si="14"/>
        <v>260</v>
      </c>
      <c r="N138" s="548">
        <v>250</v>
      </c>
      <c r="O138" s="549">
        <v>885</v>
      </c>
      <c r="P138" s="158"/>
      <c r="Q138" s="158"/>
      <c r="R138" s="158"/>
    </row>
    <row r="139" spans="1:18" ht="16.899999999999999" customHeight="1">
      <c r="A139" s="277" t="s">
        <v>69</v>
      </c>
      <c r="B139" s="278">
        <f>SUM(B62:B138)</f>
        <v>461985</v>
      </c>
      <c r="C139" s="257">
        <f>SUM(C62:C138)</f>
        <v>191752</v>
      </c>
      <c r="D139" s="258">
        <f>SUM(D62:D136)</f>
        <v>198846</v>
      </c>
      <c r="E139" s="258">
        <f t="shared" si="21"/>
        <v>204202.33</v>
      </c>
      <c r="F139" s="258">
        <f t="shared" si="12"/>
        <v>102.69370769339086</v>
      </c>
      <c r="G139" s="258">
        <f>(E139/C139)*100</f>
        <v>106.49293358087529</v>
      </c>
      <c r="H139" s="258">
        <f>(E139/E139)*100</f>
        <v>100</v>
      </c>
      <c r="I139" s="271">
        <f>SUM(I62:I138)</f>
        <v>39002</v>
      </c>
      <c r="J139" s="258">
        <f>SUM(J62:J136)</f>
        <v>42113.599999999999</v>
      </c>
      <c r="K139" s="301">
        <f>SUM(K62:K138)</f>
        <v>37076.6</v>
      </c>
      <c r="L139" s="301">
        <f t="shared" si="15"/>
        <v>88.039493180350291</v>
      </c>
      <c r="M139" s="357">
        <f t="shared" si="14"/>
        <v>95.063330085636636</v>
      </c>
      <c r="N139" s="553">
        <v>153460</v>
      </c>
      <c r="O139" s="552">
        <v>167125.72999999998</v>
      </c>
      <c r="P139" s="159"/>
      <c r="Q139" s="158"/>
      <c r="R139" s="158"/>
    </row>
    <row r="140" spans="1:18">
      <c r="A140" s="47"/>
      <c r="B140" s="47"/>
      <c r="C140" s="47"/>
      <c r="D140" s="47"/>
      <c r="E140" s="387"/>
      <c r="F140" s="47"/>
      <c r="G140" s="47"/>
      <c r="H140" s="47"/>
      <c r="I140" s="47"/>
      <c r="J140" s="85"/>
      <c r="K140" s="608"/>
      <c r="L140" s="47"/>
      <c r="M140" s="47"/>
      <c r="N140" s="47"/>
      <c r="O140" s="47"/>
    </row>
    <row r="141" spans="1:18">
      <c r="A141" s="47"/>
      <c r="B141" s="47"/>
      <c r="C141" s="47"/>
      <c r="D141" s="47"/>
      <c r="E141" s="387"/>
      <c r="F141" s="47"/>
      <c r="G141" s="47"/>
      <c r="H141" s="47"/>
      <c r="I141" s="47"/>
      <c r="J141" s="85"/>
      <c r="K141" s="609"/>
      <c r="L141" s="85"/>
      <c r="M141" s="85"/>
      <c r="N141" s="47"/>
      <c r="O141" s="47"/>
    </row>
    <row r="142" spans="1:18">
      <c r="A142" s="47"/>
      <c r="B142" s="47"/>
      <c r="C142" s="47"/>
      <c r="D142" s="47"/>
      <c r="E142" s="387"/>
      <c r="F142" s="47"/>
      <c r="G142" s="47"/>
      <c r="H142" s="47"/>
      <c r="I142" s="47"/>
      <c r="J142" s="85"/>
      <c r="K142" s="609"/>
      <c r="L142" s="85"/>
      <c r="M142" s="47"/>
      <c r="N142" s="47"/>
      <c r="O142" s="47"/>
    </row>
    <row r="143" spans="1:18">
      <c r="A143" s="47"/>
      <c r="B143" s="47"/>
      <c r="C143" s="47"/>
      <c r="D143" s="47"/>
      <c r="E143" s="387"/>
      <c r="F143" s="47"/>
      <c r="G143" s="47"/>
      <c r="H143" s="47"/>
      <c r="I143" s="47"/>
      <c r="J143" s="85"/>
      <c r="K143" s="608"/>
      <c r="L143" s="233"/>
      <c r="M143" s="234"/>
      <c r="N143" s="47"/>
      <c r="O143" s="47"/>
    </row>
    <row r="144" spans="1:18">
      <c r="A144" s="47"/>
      <c r="B144" s="47"/>
      <c r="C144" s="47"/>
      <c r="D144" s="47"/>
      <c r="E144" s="387"/>
      <c r="F144" s="47"/>
      <c r="G144" s="47"/>
      <c r="H144" s="47"/>
      <c r="I144" s="47"/>
      <c r="J144" s="85"/>
      <c r="K144" s="608"/>
      <c r="L144" s="47"/>
      <c r="M144" s="47"/>
      <c r="N144" s="47"/>
      <c r="O144" s="47"/>
    </row>
    <row r="145" spans="1:15">
      <c r="A145" s="47"/>
      <c r="B145" s="47"/>
      <c r="C145" s="47"/>
      <c r="D145" s="47"/>
      <c r="E145" s="387"/>
      <c r="F145" s="47"/>
      <c r="G145" s="47"/>
      <c r="H145" s="47"/>
      <c r="I145" s="47"/>
      <c r="J145" s="85"/>
      <c r="K145" s="608"/>
      <c r="L145" s="47"/>
      <c r="M145" s="47"/>
      <c r="N145" s="47"/>
      <c r="O145" s="47"/>
    </row>
    <row r="146" spans="1:15">
      <c r="A146" s="47"/>
      <c r="B146" s="47"/>
      <c r="C146" s="47"/>
      <c r="D146" s="47"/>
      <c r="E146" s="387"/>
      <c r="F146" s="47"/>
      <c r="G146" s="47"/>
      <c r="H146" s="47"/>
      <c r="I146" s="47"/>
      <c r="J146" s="85"/>
      <c r="K146" s="608"/>
      <c r="L146" s="47"/>
      <c r="M146" s="47"/>
      <c r="N146" s="47"/>
      <c r="O146" s="47"/>
    </row>
    <row r="147" spans="1:15">
      <c r="A147" s="47"/>
      <c r="B147" s="47"/>
      <c r="C147" s="47"/>
      <c r="D147" s="47"/>
      <c r="E147" s="387"/>
      <c r="F147" s="47"/>
      <c r="G147" s="47"/>
      <c r="H147" s="47"/>
      <c r="I147" s="47"/>
      <c r="J147" s="85"/>
      <c r="K147" s="608"/>
      <c r="L147" s="47"/>
      <c r="M147" s="47"/>
      <c r="N147" s="47"/>
      <c r="O147" s="47"/>
    </row>
  </sheetData>
  <mergeCells count="14">
    <mergeCell ref="A1:K1"/>
    <mergeCell ref="A61:O61"/>
    <mergeCell ref="A2:A3"/>
    <mergeCell ref="C2:C3"/>
    <mergeCell ref="E2:E3"/>
    <mergeCell ref="G2:G3"/>
    <mergeCell ref="H2:H3"/>
    <mergeCell ref="I2:I3"/>
    <mergeCell ref="K2:K3"/>
    <mergeCell ref="M2:M3"/>
    <mergeCell ref="D2:D3"/>
    <mergeCell ref="F2:F3"/>
    <mergeCell ref="J2:J3"/>
    <mergeCell ref="L2:L3"/>
  </mergeCells>
  <pageMargins left="0.6692913385826772" right="0.19685039370078741" top="0" bottom="0" header="0" footer="0"/>
  <pageSetup paperSize="9" scale="80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0"/>
  </sheetPr>
  <dimension ref="A1:U28"/>
  <sheetViews>
    <sheetView zoomScale="102" zoomScaleNormal="102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L13" sqref="L13"/>
    </sheetView>
  </sheetViews>
  <sheetFormatPr defaultColWidth="8.77734375" defaultRowHeight="12.75"/>
  <cols>
    <col min="1" max="1" width="10.5546875" style="312" customWidth="1"/>
    <col min="2" max="2" width="7" style="312" customWidth="1"/>
    <col min="3" max="3" width="6.109375" style="312" customWidth="1"/>
    <col min="4" max="4" width="7.77734375" style="312" customWidth="1"/>
    <col min="5" max="8" width="6.6640625" style="312" customWidth="1"/>
    <col min="9" max="9" width="5.77734375" style="312" customWidth="1"/>
    <col min="10" max="10" width="5.109375" style="312" customWidth="1"/>
    <col min="11" max="11" width="5.6640625" style="312" customWidth="1"/>
    <col min="12" max="12" width="6.6640625" style="312" customWidth="1"/>
    <col min="13" max="13" width="5.77734375" style="312" customWidth="1"/>
    <col min="14" max="14" width="6.21875" style="312" customWidth="1"/>
    <col min="15" max="15" width="4.77734375" style="312" customWidth="1"/>
    <col min="16" max="18" width="5.6640625" style="312" customWidth="1"/>
    <col min="19" max="19" width="5" style="312" customWidth="1"/>
    <col min="20" max="16384" width="8.77734375" style="11"/>
  </cols>
  <sheetData>
    <row r="1" spans="1:21" ht="15.6" customHeight="1" thickBot="1">
      <c r="A1" s="151" t="s">
        <v>406</v>
      </c>
      <c r="B1" s="151"/>
      <c r="C1" s="151"/>
      <c r="D1" s="151"/>
      <c r="E1" s="994"/>
      <c r="F1" s="994"/>
      <c r="G1" s="994"/>
      <c r="H1" s="994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1"/>
    </row>
    <row r="2" spans="1:21" ht="20.45" customHeight="1" thickBot="1">
      <c r="A2" s="657" t="s">
        <v>23</v>
      </c>
      <c r="B2" s="658" t="s">
        <v>24</v>
      </c>
      <c r="C2" s="995" t="s">
        <v>104</v>
      </c>
      <c r="D2" s="996"/>
      <c r="E2" s="996"/>
      <c r="F2" s="996"/>
      <c r="G2" s="996"/>
      <c r="H2" s="996"/>
      <c r="I2" s="996"/>
      <c r="J2" s="996"/>
      <c r="K2" s="996"/>
      <c r="L2" s="996"/>
      <c r="M2" s="997"/>
      <c r="N2" s="995" t="s">
        <v>85</v>
      </c>
      <c r="O2" s="996"/>
      <c r="P2" s="996"/>
      <c r="Q2" s="996"/>
      <c r="R2" s="996"/>
      <c r="S2" s="997"/>
      <c r="T2" s="656"/>
    </row>
    <row r="3" spans="1:21" ht="21.6" customHeight="1" thickBot="1">
      <c r="A3" s="659" t="s">
        <v>25</v>
      </c>
      <c r="B3" s="660" t="s">
        <v>407</v>
      </c>
      <c r="C3" s="661" t="s">
        <v>161</v>
      </c>
      <c r="D3" s="662" t="s">
        <v>82</v>
      </c>
      <c r="E3" s="662" t="s">
        <v>18</v>
      </c>
      <c r="F3" s="663" t="s">
        <v>26</v>
      </c>
      <c r="G3" s="662" t="s">
        <v>27</v>
      </c>
      <c r="H3" s="662" t="s">
        <v>144</v>
      </c>
      <c r="I3" s="662" t="s">
        <v>204</v>
      </c>
      <c r="J3" s="663" t="s">
        <v>19</v>
      </c>
      <c r="K3" s="664" t="s">
        <v>265</v>
      </c>
      <c r="L3" s="705" t="s">
        <v>20</v>
      </c>
      <c r="M3" s="665" t="s">
        <v>28</v>
      </c>
      <c r="N3" s="666" t="s">
        <v>24</v>
      </c>
      <c r="O3" s="667" t="s">
        <v>26</v>
      </c>
      <c r="P3" s="668" t="s">
        <v>82</v>
      </c>
      <c r="Q3" s="666" t="s">
        <v>145</v>
      </c>
      <c r="R3" s="708" t="s">
        <v>22</v>
      </c>
      <c r="S3" s="666" t="s">
        <v>28</v>
      </c>
      <c r="T3" s="656"/>
    </row>
    <row r="4" spans="1:21" ht="23.1" customHeight="1" thickBot="1">
      <c r="A4" s="669" t="s">
        <v>86</v>
      </c>
      <c r="B4" s="675">
        <v>3000</v>
      </c>
      <c r="C4" s="679"/>
      <c r="D4" s="725">
        <v>1580</v>
      </c>
      <c r="E4" s="783">
        <v>23</v>
      </c>
      <c r="F4" s="681"/>
      <c r="G4" s="785">
        <v>110</v>
      </c>
      <c r="H4" s="792">
        <v>1110</v>
      </c>
      <c r="I4" s="681"/>
      <c r="J4" s="681"/>
      <c r="K4" s="681"/>
      <c r="L4" s="727">
        <f>SUM(C4:K4)</f>
        <v>2823</v>
      </c>
      <c r="M4" s="682">
        <f>L4-B4</f>
        <v>-177</v>
      </c>
      <c r="N4" s="683">
        <v>36</v>
      </c>
      <c r="O4" s="684"/>
      <c r="P4" s="685">
        <v>56</v>
      </c>
      <c r="Q4" s="686"/>
      <c r="R4" s="728">
        <f>SUM(O4:Q4)</f>
        <v>56</v>
      </c>
      <c r="S4" s="687">
        <f>R4-N4</f>
        <v>20</v>
      </c>
      <c r="T4" s="655"/>
      <c r="U4" s="312"/>
    </row>
    <row r="5" spans="1:21" ht="23.1" customHeight="1" thickBot="1">
      <c r="A5" s="256" t="s">
        <v>87</v>
      </c>
      <c r="B5" s="676">
        <v>435</v>
      </c>
      <c r="C5" s="688"/>
      <c r="D5" s="725">
        <v>405</v>
      </c>
      <c r="E5" s="725">
        <v>41.9</v>
      </c>
      <c r="F5" s="689"/>
      <c r="G5" s="690">
        <v>0</v>
      </c>
      <c r="H5" s="689"/>
      <c r="I5" s="689"/>
      <c r="J5" s="689"/>
      <c r="K5" s="689"/>
      <c r="L5" s="727">
        <f t="shared" ref="L5:L21" si="0">SUM(C5:K5)</f>
        <v>446.9</v>
      </c>
      <c r="M5" s="682">
        <f t="shared" ref="M5:M22" si="1">L5-B5</f>
        <v>11.899999999999977</v>
      </c>
      <c r="N5" s="683">
        <v>10</v>
      </c>
      <c r="O5" s="691"/>
      <c r="P5" s="689">
        <v>0</v>
      </c>
      <c r="Q5" s="689"/>
      <c r="R5" s="709">
        <f t="shared" ref="R5:R22" si="2">SUM(O5:Q5)</f>
        <v>0</v>
      </c>
      <c r="S5" s="687">
        <f t="shared" ref="S5:S22" si="3">R5-N5</f>
        <v>-10</v>
      </c>
      <c r="T5" s="655"/>
      <c r="U5" s="312"/>
    </row>
    <row r="6" spans="1:21" ht="23.1" customHeight="1" thickBot="1">
      <c r="A6" s="256" t="s">
        <v>88</v>
      </c>
      <c r="B6" s="676">
        <v>545</v>
      </c>
      <c r="C6" s="688"/>
      <c r="D6" s="725">
        <v>66</v>
      </c>
      <c r="E6" s="725">
        <v>15.6</v>
      </c>
      <c r="F6" s="689"/>
      <c r="G6" s="690"/>
      <c r="H6" s="726">
        <v>290</v>
      </c>
      <c r="I6" s="689"/>
      <c r="J6" s="689"/>
      <c r="K6" s="689"/>
      <c r="L6" s="727">
        <f t="shared" si="0"/>
        <v>371.6</v>
      </c>
      <c r="M6" s="682">
        <f t="shared" si="1"/>
        <v>-173.39999999999998</v>
      </c>
      <c r="N6" s="683">
        <v>10</v>
      </c>
      <c r="O6" s="691"/>
      <c r="P6" s="689">
        <v>12</v>
      </c>
      <c r="Q6" s="689"/>
      <c r="R6" s="728">
        <f t="shared" si="2"/>
        <v>12</v>
      </c>
      <c r="S6" s="687">
        <f t="shared" si="3"/>
        <v>2</v>
      </c>
      <c r="T6" s="655"/>
      <c r="U6" s="312"/>
    </row>
    <row r="7" spans="1:21" ht="23.1" customHeight="1" thickBot="1">
      <c r="A7" s="256" t="s">
        <v>89</v>
      </c>
      <c r="B7" s="676">
        <v>1680</v>
      </c>
      <c r="C7" s="791">
        <v>5</v>
      </c>
      <c r="D7" s="680">
        <v>0</v>
      </c>
      <c r="E7" s="725"/>
      <c r="F7" s="689"/>
      <c r="G7" s="784">
        <v>338</v>
      </c>
      <c r="H7" s="726">
        <v>682</v>
      </c>
      <c r="I7" s="689"/>
      <c r="J7" s="689"/>
      <c r="K7" s="689"/>
      <c r="L7" s="727">
        <f t="shared" si="0"/>
        <v>1025</v>
      </c>
      <c r="M7" s="682">
        <f t="shared" si="1"/>
        <v>-655</v>
      </c>
      <c r="N7" s="683">
        <v>9</v>
      </c>
      <c r="O7" s="691"/>
      <c r="P7" s="689">
        <v>0</v>
      </c>
      <c r="Q7" s="689"/>
      <c r="R7" s="709">
        <f t="shared" si="2"/>
        <v>0</v>
      </c>
      <c r="S7" s="687">
        <f t="shared" si="3"/>
        <v>-9</v>
      </c>
      <c r="T7" s="655"/>
      <c r="U7" s="312"/>
    </row>
    <row r="8" spans="1:21" ht="23.1" customHeight="1" thickBot="1">
      <c r="A8" s="256" t="s">
        <v>90</v>
      </c>
      <c r="B8" s="676">
        <v>950</v>
      </c>
      <c r="C8" s="791"/>
      <c r="D8" s="725">
        <v>82</v>
      </c>
      <c r="E8" s="725">
        <v>99.6</v>
      </c>
      <c r="F8" s="689"/>
      <c r="G8" s="690">
        <v>0</v>
      </c>
      <c r="H8" s="726">
        <v>620</v>
      </c>
      <c r="I8" s="689"/>
      <c r="J8" s="689"/>
      <c r="K8" s="689"/>
      <c r="L8" s="727">
        <f t="shared" si="0"/>
        <v>801.6</v>
      </c>
      <c r="M8" s="682">
        <f t="shared" si="1"/>
        <v>-148.39999999999998</v>
      </c>
      <c r="N8" s="683">
        <v>12</v>
      </c>
      <c r="O8" s="691"/>
      <c r="P8" s="689">
        <v>17</v>
      </c>
      <c r="Q8" s="689"/>
      <c r="R8" s="728">
        <f t="shared" si="2"/>
        <v>17</v>
      </c>
      <c r="S8" s="687">
        <f t="shared" si="3"/>
        <v>5</v>
      </c>
      <c r="T8" s="655"/>
      <c r="U8" s="312"/>
    </row>
    <row r="9" spans="1:21" ht="23.1" customHeight="1" thickBot="1">
      <c r="A9" s="256" t="s">
        <v>91</v>
      </c>
      <c r="B9" s="676">
        <v>1030</v>
      </c>
      <c r="C9" s="791"/>
      <c r="D9" s="725">
        <v>855</v>
      </c>
      <c r="E9" s="725"/>
      <c r="F9" s="689"/>
      <c r="G9" s="690"/>
      <c r="H9" s="689">
        <v>0</v>
      </c>
      <c r="I9" s="689"/>
      <c r="J9" s="689"/>
      <c r="K9" s="689"/>
      <c r="L9" s="727">
        <f t="shared" si="0"/>
        <v>855</v>
      </c>
      <c r="M9" s="682">
        <f t="shared" si="1"/>
        <v>-175</v>
      </c>
      <c r="N9" s="683">
        <v>14</v>
      </c>
      <c r="O9" s="691"/>
      <c r="P9" s="689">
        <v>15</v>
      </c>
      <c r="Q9" s="689"/>
      <c r="R9" s="728">
        <f t="shared" si="2"/>
        <v>15</v>
      </c>
      <c r="S9" s="687">
        <f t="shared" si="3"/>
        <v>1</v>
      </c>
      <c r="T9" s="655"/>
      <c r="U9" s="312"/>
    </row>
    <row r="10" spans="1:21" ht="23.1" customHeight="1" thickBot="1">
      <c r="A10" s="256" t="s">
        <v>92</v>
      </c>
      <c r="B10" s="676">
        <v>4380</v>
      </c>
      <c r="C10" s="791"/>
      <c r="D10" s="725">
        <v>1010</v>
      </c>
      <c r="E10" s="725">
        <v>78.2</v>
      </c>
      <c r="F10" s="689">
        <v>0</v>
      </c>
      <c r="G10" s="690"/>
      <c r="H10" s="726">
        <v>3297</v>
      </c>
      <c r="I10" s="689"/>
      <c r="J10" s="689"/>
      <c r="K10" s="689"/>
      <c r="L10" s="727">
        <f t="shared" si="0"/>
        <v>4385.2</v>
      </c>
      <c r="M10" s="682">
        <f t="shared" si="1"/>
        <v>5.1999999999998181</v>
      </c>
      <c r="N10" s="683">
        <v>32</v>
      </c>
      <c r="O10" s="691">
        <v>0</v>
      </c>
      <c r="P10" s="689">
        <v>42</v>
      </c>
      <c r="Q10" s="689"/>
      <c r="R10" s="728">
        <f t="shared" si="2"/>
        <v>42</v>
      </c>
      <c r="S10" s="687">
        <f t="shared" si="3"/>
        <v>10</v>
      </c>
      <c r="T10" s="655"/>
      <c r="U10" s="312"/>
    </row>
    <row r="11" spans="1:21" ht="23.1" customHeight="1" thickBot="1">
      <c r="A11" s="225" t="s">
        <v>93</v>
      </c>
      <c r="B11" s="676">
        <v>6880</v>
      </c>
      <c r="C11" s="791">
        <v>265</v>
      </c>
      <c r="D11" s="725">
        <v>1433</v>
      </c>
      <c r="E11" s="725">
        <v>108.2</v>
      </c>
      <c r="F11" s="692"/>
      <c r="G11" s="726">
        <v>37</v>
      </c>
      <c r="H11" s="726">
        <v>4427.8999999999996</v>
      </c>
      <c r="I11" s="689"/>
      <c r="J11" s="689"/>
      <c r="K11" s="689"/>
      <c r="L11" s="727">
        <f t="shared" si="0"/>
        <v>6271.0999999999995</v>
      </c>
      <c r="M11" s="682">
        <f t="shared" si="1"/>
        <v>-608.90000000000055</v>
      </c>
      <c r="N11" s="683">
        <v>39</v>
      </c>
      <c r="O11" s="691"/>
      <c r="P11" s="680">
        <v>42.7</v>
      </c>
      <c r="Q11" s="689"/>
      <c r="R11" s="728">
        <f t="shared" si="2"/>
        <v>42.7</v>
      </c>
      <c r="S11" s="687">
        <f t="shared" si="3"/>
        <v>3.7000000000000028</v>
      </c>
      <c r="T11" s="655"/>
      <c r="U11" s="312"/>
    </row>
    <row r="12" spans="1:21" ht="23.1" customHeight="1" thickBot="1">
      <c r="A12" s="256" t="s">
        <v>94</v>
      </c>
      <c r="B12" s="676">
        <v>290</v>
      </c>
      <c r="C12" s="791"/>
      <c r="D12" s="680"/>
      <c r="E12" s="725">
        <v>67.3</v>
      </c>
      <c r="F12" s="689"/>
      <c r="G12" s="690"/>
      <c r="H12" s="726">
        <v>270</v>
      </c>
      <c r="I12" s="689"/>
      <c r="J12" s="689"/>
      <c r="K12" s="689"/>
      <c r="L12" s="727">
        <f t="shared" si="0"/>
        <v>337.3</v>
      </c>
      <c r="M12" s="790">
        <f t="shared" si="1"/>
        <v>47.300000000000011</v>
      </c>
      <c r="N12" s="683">
        <v>3</v>
      </c>
      <c r="O12" s="691"/>
      <c r="P12" s="689">
        <v>0</v>
      </c>
      <c r="Q12" s="689"/>
      <c r="R12" s="709">
        <f t="shared" si="2"/>
        <v>0</v>
      </c>
      <c r="S12" s="687">
        <f t="shared" si="3"/>
        <v>-3</v>
      </c>
      <c r="T12" s="655"/>
      <c r="U12" s="312"/>
    </row>
    <row r="13" spans="1:21" ht="23.1" customHeight="1" thickBot="1">
      <c r="A13" s="256" t="s">
        <v>95</v>
      </c>
      <c r="B13" s="676">
        <v>11000</v>
      </c>
      <c r="C13" s="791"/>
      <c r="D13" s="725">
        <v>10895</v>
      </c>
      <c r="E13" s="725">
        <v>101.9</v>
      </c>
      <c r="F13" s="689"/>
      <c r="G13" s="784">
        <v>6.7</v>
      </c>
      <c r="H13" s="689"/>
      <c r="I13" s="689"/>
      <c r="J13" s="689"/>
      <c r="K13" s="689"/>
      <c r="L13" s="727">
        <f t="shared" si="0"/>
        <v>11003.6</v>
      </c>
      <c r="M13" s="682">
        <f t="shared" si="1"/>
        <v>3.6000000000003638</v>
      </c>
      <c r="N13" s="683">
        <v>38</v>
      </c>
      <c r="O13" s="691"/>
      <c r="P13" s="689">
        <v>26</v>
      </c>
      <c r="Q13" s="689"/>
      <c r="R13" s="728">
        <f t="shared" si="2"/>
        <v>26</v>
      </c>
      <c r="S13" s="687">
        <f t="shared" si="3"/>
        <v>-12</v>
      </c>
      <c r="T13" s="655"/>
      <c r="U13" s="312"/>
    </row>
    <row r="14" spans="1:21" ht="23.1" customHeight="1" thickBot="1">
      <c r="A14" s="256" t="s">
        <v>96</v>
      </c>
      <c r="B14" s="676">
        <v>1980</v>
      </c>
      <c r="C14" s="791"/>
      <c r="D14" s="725">
        <v>58</v>
      </c>
      <c r="E14" s="725"/>
      <c r="F14" s="689">
        <v>0</v>
      </c>
      <c r="G14" s="690">
        <v>0</v>
      </c>
      <c r="H14" s="726">
        <v>1950</v>
      </c>
      <c r="I14" s="689"/>
      <c r="J14" s="689"/>
      <c r="K14" s="689"/>
      <c r="L14" s="727">
        <f t="shared" si="0"/>
        <v>2008</v>
      </c>
      <c r="M14" s="682">
        <f t="shared" si="1"/>
        <v>28</v>
      </c>
      <c r="N14" s="683">
        <v>26</v>
      </c>
      <c r="O14" s="691">
        <v>0</v>
      </c>
      <c r="P14" s="689">
        <v>9</v>
      </c>
      <c r="Q14" s="689"/>
      <c r="R14" s="728">
        <f t="shared" si="2"/>
        <v>9</v>
      </c>
      <c r="S14" s="687">
        <f t="shared" si="3"/>
        <v>-17</v>
      </c>
      <c r="T14" s="655"/>
      <c r="U14" s="312"/>
    </row>
    <row r="15" spans="1:21" ht="23.1" customHeight="1" thickBot="1">
      <c r="A15" s="256" t="s">
        <v>97</v>
      </c>
      <c r="B15" s="676">
        <v>370</v>
      </c>
      <c r="C15" s="791"/>
      <c r="D15" s="725">
        <v>370</v>
      </c>
      <c r="E15" s="725"/>
      <c r="F15" s="689"/>
      <c r="G15" s="690">
        <v>0</v>
      </c>
      <c r="H15" s="689"/>
      <c r="I15" s="689"/>
      <c r="J15" s="689"/>
      <c r="K15" s="689"/>
      <c r="L15" s="727">
        <f t="shared" si="0"/>
        <v>370</v>
      </c>
      <c r="M15" s="682">
        <f t="shared" si="1"/>
        <v>0</v>
      </c>
      <c r="N15" s="683">
        <v>8</v>
      </c>
      <c r="O15" s="691"/>
      <c r="P15" s="689">
        <v>8</v>
      </c>
      <c r="Q15" s="689"/>
      <c r="R15" s="728">
        <f t="shared" si="2"/>
        <v>8</v>
      </c>
      <c r="S15" s="687">
        <f t="shared" si="3"/>
        <v>0</v>
      </c>
      <c r="T15" s="655"/>
      <c r="U15" s="312"/>
    </row>
    <row r="16" spans="1:21" ht="23.1" customHeight="1" thickBot="1">
      <c r="A16" s="256" t="s">
        <v>98</v>
      </c>
      <c r="B16" s="676">
        <v>1420</v>
      </c>
      <c r="C16" s="791"/>
      <c r="D16" s="725">
        <v>1400</v>
      </c>
      <c r="E16" s="725">
        <v>17.399999999999999</v>
      </c>
      <c r="F16" s="689"/>
      <c r="G16" s="690"/>
      <c r="H16" s="726">
        <v>33</v>
      </c>
      <c r="I16" s="689"/>
      <c r="J16" s="689"/>
      <c r="K16" s="689"/>
      <c r="L16" s="727">
        <f t="shared" si="0"/>
        <v>1450.4</v>
      </c>
      <c r="M16" s="682">
        <f t="shared" si="1"/>
        <v>30.400000000000091</v>
      </c>
      <c r="N16" s="683">
        <v>30</v>
      </c>
      <c r="O16" s="691"/>
      <c r="P16" s="689">
        <v>32</v>
      </c>
      <c r="Q16" s="689"/>
      <c r="R16" s="728">
        <f t="shared" si="2"/>
        <v>32</v>
      </c>
      <c r="S16" s="687">
        <f t="shared" si="3"/>
        <v>2</v>
      </c>
      <c r="T16" s="655"/>
      <c r="U16" s="312"/>
    </row>
    <row r="17" spans="1:21" ht="23.1" customHeight="1" thickBot="1">
      <c r="A17" s="256" t="s">
        <v>99</v>
      </c>
      <c r="B17" s="676">
        <v>1300</v>
      </c>
      <c r="C17" s="791"/>
      <c r="D17" s="725">
        <v>90</v>
      </c>
      <c r="E17" s="725"/>
      <c r="F17" s="689"/>
      <c r="G17" s="690"/>
      <c r="H17" s="726">
        <v>920</v>
      </c>
      <c r="I17" s="689"/>
      <c r="J17" s="689"/>
      <c r="K17" s="689"/>
      <c r="L17" s="727">
        <f t="shared" si="0"/>
        <v>1010</v>
      </c>
      <c r="M17" s="682">
        <f t="shared" si="1"/>
        <v>-290</v>
      </c>
      <c r="N17" s="683">
        <v>10</v>
      </c>
      <c r="O17" s="691"/>
      <c r="P17" s="689">
        <v>16</v>
      </c>
      <c r="Q17" s="689"/>
      <c r="R17" s="728">
        <f t="shared" si="2"/>
        <v>16</v>
      </c>
      <c r="S17" s="687">
        <f t="shared" si="3"/>
        <v>6</v>
      </c>
      <c r="T17" s="655"/>
      <c r="U17" s="312"/>
    </row>
    <row r="18" spans="1:21" ht="23.1" customHeight="1" thickBot="1">
      <c r="A18" s="256" t="s">
        <v>100</v>
      </c>
      <c r="B18" s="676">
        <v>65172</v>
      </c>
      <c r="C18" s="791"/>
      <c r="D18" s="725">
        <v>33597</v>
      </c>
      <c r="E18" s="725">
        <v>127.5</v>
      </c>
      <c r="F18" s="689">
        <v>0</v>
      </c>
      <c r="G18" s="690"/>
      <c r="H18" s="726">
        <v>22141.7</v>
      </c>
      <c r="I18" s="726">
        <v>14500</v>
      </c>
      <c r="J18" s="726">
        <v>440</v>
      </c>
      <c r="K18" s="726">
        <v>154</v>
      </c>
      <c r="L18" s="706">
        <f t="shared" si="0"/>
        <v>70960.2</v>
      </c>
      <c r="M18" s="682">
        <f t="shared" si="1"/>
        <v>5788.1999999999971</v>
      </c>
      <c r="N18" s="683">
        <v>308</v>
      </c>
      <c r="O18" s="691">
        <v>0</v>
      </c>
      <c r="P18" s="689">
        <v>337.3</v>
      </c>
      <c r="Q18" s="689"/>
      <c r="R18" s="728">
        <f t="shared" si="2"/>
        <v>337.3</v>
      </c>
      <c r="S18" s="693">
        <f t="shared" si="3"/>
        <v>29.300000000000011</v>
      </c>
      <c r="T18" s="655"/>
      <c r="U18" s="312"/>
    </row>
    <row r="19" spans="1:21" ht="23.1" customHeight="1" thickBot="1">
      <c r="A19" s="256" t="s">
        <v>101</v>
      </c>
      <c r="B19" s="676">
        <v>650</v>
      </c>
      <c r="C19" s="791">
        <v>50</v>
      </c>
      <c r="D19" s="725">
        <v>19</v>
      </c>
      <c r="E19" s="725"/>
      <c r="F19" s="689"/>
      <c r="G19" s="690">
        <v>0</v>
      </c>
      <c r="H19" s="789">
        <v>600</v>
      </c>
      <c r="I19" s="694"/>
      <c r="J19" s="786"/>
      <c r="K19" s="694"/>
      <c r="L19" s="727">
        <f t="shared" si="0"/>
        <v>669</v>
      </c>
      <c r="M19" s="682">
        <f t="shared" si="1"/>
        <v>19</v>
      </c>
      <c r="N19" s="683">
        <v>11</v>
      </c>
      <c r="O19" s="691"/>
      <c r="P19" s="689">
        <v>3</v>
      </c>
      <c r="Q19" s="689"/>
      <c r="R19" s="728">
        <f t="shared" si="2"/>
        <v>3</v>
      </c>
      <c r="S19" s="687">
        <f t="shared" si="3"/>
        <v>-8</v>
      </c>
      <c r="T19" s="655"/>
      <c r="U19" s="312"/>
    </row>
    <row r="20" spans="1:21" ht="23.1" customHeight="1" thickBot="1">
      <c r="A20" s="256" t="s">
        <v>102</v>
      </c>
      <c r="B20" s="677">
        <v>502</v>
      </c>
      <c r="C20" s="688"/>
      <c r="D20" s="725">
        <v>57</v>
      </c>
      <c r="E20" s="725">
        <v>31.8</v>
      </c>
      <c r="F20" s="689"/>
      <c r="G20" s="690">
        <v>0</v>
      </c>
      <c r="H20" s="726">
        <v>415</v>
      </c>
      <c r="I20" s="689"/>
      <c r="J20" s="726"/>
      <c r="K20" s="689"/>
      <c r="L20" s="727">
        <f t="shared" si="0"/>
        <v>503.8</v>
      </c>
      <c r="M20" s="682">
        <f t="shared" si="1"/>
        <v>1.8000000000000114</v>
      </c>
      <c r="N20" s="683">
        <v>10</v>
      </c>
      <c r="O20" s="691"/>
      <c r="P20" s="680">
        <v>3.5</v>
      </c>
      <c r="Q20" s="689"/>
      <c r="R20" s="728">
        <f t="shared" si="2"/>
        <v>3.5</v>
      </c>
      <c r="S20" s="687">
        <f t="shared" si="3"/>
        <v>-6.5</v>
      </c>
      <c r="T20" s="655"/>
      <c r="U20" s="312"/>
    </row>
    <row r="21" spans="1:21" ht="19.149999999999999" customHeight="1" thickBot="1">
      <c r="A21" s="670" t="s">
        <v>260</v>
      </c>
      <c r="B21" s="678"/>
      <c r="C21" s="695"/>
      <c r="D21" s="696"/>
      <c r="E21" s="696"/>
      <c r="F21" s="697"/>
      <c r="G21" s="698"/>
      <c r="H21" s="697"/>
      <c r="I21" s="697"/>
      <c r="J21" s="787"/>
      <c r="K21" s="697">
        <v>100.3</v>
      </c>
      <c r="L21" s="706">
        <f t="shared" si="0"/>
        <v>100.3</v>
      </c>
      <c r="M21" s="682">
        <f t="shared" si="1"/>
        <v>100.3</v>
      </c>
      <c r="N21" s="671"/>
      <c r="O21" s="699"/>
      <c r="P21" s="697"/>
      <c r="Q21" s="697"/>
      <c r="R21" s="709">
        <f t="shared" si="2"/>
        <v>0</v>
      </c>
      <c r="S21" s="687">
        <f t="shared" si="3"/>
        <v>0</v>
      </c>
      <c r="T21" s="655"/>
      <c r="U21" s="312"/>
    </row>
    <row r="22" spans="1:21" ht="23.1" customHeight="1" thickBot="1">
      <c r="A22" s="668" t="s">
        <v>20</v>
      </c>
      <c r="B22" s="724">
        <f>SUM(B4:B20)</f>
        <v>101584</v>
      </c>
      <c r="C22" s="788">
        <f t="shared" ref="C22:H22" si="4">SUM(C4:C21)</f>
        <v>320</v>
      </c>
      <c r="D22" s="701">
        <f t="shared" si="4"/>
        <v>51917</v>
      </c>
      <c r="E22" s="723">
        <f t="shared" si="4"/>
        <v>712.4</v>
      </c>
      <c r="F22" s="701">
        <f t="shared" si="4"/>
        <v>0</v>
      </c>
      <c r="G22" s="723">
        <f t="shared" si="4"/>
        <v>491.7</v>
      </c>
      <c r="H22" s="723">
        <f t="shared" si="4"/>
        <v>36756.6</v>
      </c>
      <c r="I22" s="723">
        <f>SUM(I18:I21)</f>
        <v>14500</v>
      </c>
      <c r="J22" s="723">
        <f>SUM(J4:J21)</f>
        <v>440</v>
      </c>
      <c r="K22" s="723">
        <f>SUM(K18:K21)</f>
        <v>254.3</v>
      </c>
      <c r="L22" s="707">
        <f>SUM(L4:L21)</f>
        <v>105392</v>
      </c>
      <c r="M22" s="702">
        <f t="shared" si="1"/>
        <v>3808</v>
      </c>
      <c r="N22" s="674">
        <f>SUM(N4:N20)</f>
        <v>606</v>
      </c>
      <c r="O22" s="700">
        <f>SUM(O4:O21)</f>
        <v>0</v>
      </c>
      <c r="P22" s="700">
        <f>SUM(P4:P21)</f>
        <v>619.5</v>
      </c>
      <c r="Q22" s="703">
        <f>SUM(Q4:Q21)</f>
        <v>0</v>
      </c>
      <c r="R22" s="709">
        <f t="shared" si="2"/>
        <v>619.5</v>
      </c>
      <c r="S22" s="704">
        <f t="shared" si="3"/>
        <v>13.5</v>
      </c>
      <c r="T22" s="655"/>
      <c r="U22" s="312"/>
    </row>
    <row r="23" spans="1:21" ht="15">
      <c r="A23" s="672"/>
      <c r="B23" s="672"/>
      <c r="C23" s="672"/>
      <c r="D23" s="672"/>
      <c r="E23" s="672"/>
      <c r="F23" s="672"/>
      <c r="G23" s="672"/>
      <c r="H23" s="655"/>
      <c r="I23" s="672"/>
      <c r="J23" s="672"/>
      <c r="K23" s="672"/>
      <c r="L23" s="672"/>
      <c r="M23" s="672"/>
      <c r="N23" s="672"/>
      <c r="O23" s="672"/>
      <c r="P23" s="672"/>
      <c r="Q23" s="672"/>
      <c r="R23" s="672"/>
      <c r="S23" s="655"/>
      <c r="T23" s="655"/>
      <c r="U23" s="312"/>
    </row>
    <row r="24" spans="1:21" ht="15">
      <c r="A24" s="672"/>
      <c r="B24" s="672"/>
      <c r="C24" s="672"/>
      <c r="D24" s="672"/>
      <c r="E24" s="672"/>
      <c r="F24" s="672"/>
      <c r="G24" s="672"/>
      <c r="H24" s="672"/>
      <c r="I24" s="672"/>
      <c r="J24" s="672"/>
      <c r="K24" s="672"/>
      <c r="L24" s="672"/>
      <c r="M24" s="672"/>
      <c r="N24" s="672"/>
      <c r="O24" s="672"/>
      <c r="P24" s="672"/>
      <c r="Q24" s="672"/>
      <c r="R24" s="672"/>
      <c r="S24" s="655"/>
      <c r="T24" s="673"/>
    </row>
    <row r="25" spans="1:21" ht="15">
      <c r="A25" s="12"/>
      <c r="B25" s="12"/>
      <c r="C25" s="312" t="s">
        <v>82</v>
      </c>
      <c r="D25" s="313">
        <f>D22+E22+F22+G22+J22+K22</f>
        <v>53815.4</v>
      </c>
      <c r="E25" s="12"/>
      <c r="F25" s="12"/>
      <c r="G25" s="12" t="s">
        <v>439</v>
      </c>
      <c r="H25" s="12"/>
      <c r="I25" s="12"/>
      <c r="J25" s="12"/>
      <c r="K25" s="12"/>
      <c r="L25" s="710"/>
      <c r="M25" s="12"/>
      <c r="N25" s="12"/>
      <c r="O25" s="12"/>
      <c r="P25" s="12"/>
      <c r="Q25" s="12"/>
      <c r="R25" s="710"/>
      <c r="T25" s="300"/>
    </row>
    <row r="26" spans="1:21" ht="15">
      <c r="A26" s="12"/>
      <c r="B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</row>
    <row r="27" spans="1:21" ht="15">
      <c r="A27" s="12"/>
      <c r="B27" s="12"/>
      <c r="C27" s="312" t="s">
        <v>144</v>
      </c>
      <c r="D27" s="313">
        <f>H22+C22</f>
        <v>37076.6</v>
      </c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</row>
    <row r="28" spans="1:21" ht="1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</row>
  </sheetData>
  <mergeCells count="3">
    <mergeCell ref="E1:H1"/>
    <mergeCell ref="C2:M2"/>
    <mergeCell ref="N2:S2"/>
  </mergeCells>
  <phoneticPr fontId="24" type="noConversion"/>
  <pageMargins left="0.2" right="0.2" top="0" bottom="0" header="0" footer="0"/>
  <pageSetup paperSize="9" orientation="landscape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0"/>
  </sheetPr>
  <dimension ref="A1:AJ27"/>
  <sheetViews>
    <sheetView zoomScale="80" zoomScaleNormal="8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Y23" sqref="Y23"/>
    </sheetView>
  </sheetViews>
  <sheetFormatPr defaultRowHeight="15"/>
  <cols>
    <col min="1" max="1" width="11.77734375" customWidth="1"/>
    <col min="2" max="2" width="5.6640625" customWidth="1"/>
    <col min="3" max="3" width="7.5546875" customWidth="1"/>
    <col min="4" max="4" width="8.109375" customWidth="1"/>
    <col min="5" max="5" width="5.109375" customWidth="1"/>
    <col min="6" max="6" width="5" customWidth="1"/>
    <col min="7" max="7" width="3.6640625" customWidth="1"/>
    <col min="8" max="8" width="4.21875" customWidth="1"/>
    <col min="9" max="9" width="3.33203125" customWidth="1"/>
    <col min="10" max="10" width="6.21875" customWidth="1"/>
    <col min="11" max="11" width="6.6640625" customWidth="1"/>
    <col min="12" max="12" width="6.21875" customWidth="1"/>
    <col min="13" max="13" width="5.109375" customWidth="1"/>
    <col min="14" max="14" width="5.77734375" customWidth="1"/>
    <col min="15" max="15" width="7.109375" customWidth="1"/>
    <col min="16" max="16" width="8" customWidth="1"/>
    <col min="17" max="17" width="7.21875" customWidth="1"/>
    <col min="18" max="18" width="6.6640625" customWidth="1"/>
    <col min="19" max="19" width="7.33203125" customWidth="1"/>
    <col min="20" max="20" width="3.88671875" customWidth="1"/>
    <col min="21" max="21" width="6.44140625" customWidth="1"/>
    <col min="22" max="22" width="3.44140625" customWidth="1"/>
    <col min="23" max="23" width="7.44140625" customWidth="1"/>
    <col min="24" max="24" width="7.6640625" customWidth="1"/>
    <col min="25" max="25" width="7.109375" customWidth="1"/>
    <col min="26" max="26" width="5.88671875" customWidth="1"/>
    <col min="27" max="27" width="5.77734375" customWidth="1"/>
  </cols>
  <sheetData>
    <row r="1" spans="1:36" ht="19.5" thickBot="1">
      <c r="A1" s="1007" t="s">
        <v>78</v>
      </c>
      <c r="B1" s="1007"/>
      <c r="C1" s="1007"/>
      <c r="D1" s="1007"/>
      <c r="E1" s="1007"/>
      <c r="F1" s="1007"/>
      <c r="G1" s="1007"/>
      <c r="H1" s="1007"/>
      <c r="I1" s="1007"/>
      <c r="J1" s="1007"/>
      <c r="K1" s="1007"/>
      <c r="L1" s="1007"/>
      <c r="M1" s="1007"/>
      <c r="N1" s="1007"/>
      <c r="O1" s="1007"/>
      <c r="P1" s="1007"/>
      <c r="Q1" s="1007"/>
      <c r="R1" s="1007"/>
      <c r="S1" s="1007"/>
      <c r="T1" s="1007"/>
      <c r="U1" s="1007"/>
      <c r="V1" s="1007"/>
      <c r="W1" s="1007"/>
      <c r="X1" s="1007"/>
      <c r="Y1" s="1007"/>
      <c r="Z1" s="1007"/>
      <c r="AA1" s="1007"/>
    </row>
    <row r="2" spans="1:36" ht="18" customHeight="1" thickBot="1">
      <c r="A2" s="67" t="s">
        <v>23</v>
      </c>
      <c r="B2" s="1001" t="s">
        <v>408</v>
      </c>
      <c r="C2" s="1002"/>
      <c r="D2" s="1002"/>
      <c r="E2" s="1002"/>
      <c r="F2" s="1002"/>
      <c r="G2" s="1002"/>
      <c r="H2" s="1002"/>
      <c r="I2" s="1002"/>
      <c r="J2" s="1002"/>
      <c r="K2" s="1002"/>
      <c r="L2" s="1002"/>
      <c r="M2" s="1002"/>
      <c r="N2" s="1003"/>
      <c r="O2" s="1001" t="s">
        <v>79</v>
      </c>
      <c r="P2" s="1002"/>
      <c r="Q2" s="1002"/>
      <c r="R2" s="1002"/>
      <c r="S2" s="1002"/>
      <c r="T2" s="1002"/>
      <c r="U2" s="1002"/>
      <c r="V2" s="1002"/>
      <c r="W2" s="1002"/>
      <c r="X2" s="1002"/>
      <c r="Y2" s="1002"/>
      <c r="Z2" s="1002"/>
      <c r="AA2" s="1003"/>
      <c r="AB2" s="359" t="s">
        <v>80</v>
      </c>
      <c r="AC2" s="359"/>
      <c r="AD2" s="359"/>
      <c r="AE2" s="359"/>
      <c r="AF2" s="359"/>
      <c r="AG2" s="359"/>
      <c r="AH2" s="359"/>
      <c r="AI2" s="359"/>
      <c r="AJ2" s="359"/>
    </row>
    <row r="3" spans="1:36" ht="18" customHeight="1" thickBot="1">
      <c r="A3" s="69" t="s">
        <v>63</v>
      </c>
      <c r="B3" s="933" t="s">
        <v>22</v>
      </c>
      <c r="C3" s="1004"/>
      <c r="D3" s="1004"/>
      <c r="E3" s="1004"/>
      <c r="F3" s="934"/>
      <c r="G3" s="933" t="s">
        <v>106</v>
      </c>
      <c r="H3" s="1004"/>
      <c r="I3" s="934"/>
      <c r="J3" s="933" t="s">
        <v>105</v>
      </c>
      <c r="K3" s="1004"/>
      <c r="L3" s="1004"/>
      <c r="M3" s="1004"/>
      <c r="N3" s="934"/>
      <c r="O3" s="933" t="s">
        <v>22</v>
      </c>
      <c r="P3" s="1004"/>
      <c r="Q3" s="1004"/>
      <c r="R3" s="1005"/>
      <c r="S3" s="1006"/>
      <c r="T3" s="933" t="s">
        <v>106</v>
      </c>
      <c r="U3" s="1004"/>
      <c r="V3" s="934"/>
      <c r="W3" s="933" t="s">
        <v>105</v>
      </c>
      <c r="X3" s="1004"/>
      <c r="Y3" s="1004"/>
      <c r="Z3" s="1004"/>
      <c r="AA3" s="934"/>
      <c r="AB3" s="360" t="s">
        <v>131</v>
      </c>
      <c r="AC3" s="361"/>
      <c r="AD3" s="362"/>
      <c r="AE3" s="998" t="s">
        <v>106</v>
      </c>
      <c r="AF3" s="999"/>
      <c r="AG3" s="1000"/>
      <c r="AH3" s="998" t="s">
        <v>105</v>
      </c>
      <c r="AI3" s="999"/>
      <c r="AJ3" s="1000"/>
    </row>
    <row r="4" spans="1:36" s="284" customFormat="1" ht="28.15" customHeight="1" thickBot="1">
      <c r="A4" s="289" t="s">
        <v>81</v>
      </c>
      <c r="B4" s="409" t="s">
        <v>369</v>
      </c>
      <c r="C4" s="358" t="s">
        <v>310</v>
      </c>
      <c r="D4" s="369" t="s">
        <v>370</v>
      </c>
      <c r="E4" s="287" t="s">
        <v>371</v>
      </c>
      <c r="F4" s="288" t="s">
        <v>12</v>
      </c>
      <c r="G4" s="290" t="s">
        <v>24</v>
      </c>
      <c r="H4" s="291" t="s">
        <v>14</v>
      </c>
      <c r="I4" s="290" t="s">
        <v>12</v>
      </c>
      <c r="J4" s="286" t="s">
        <v>24</v>
      </c>
      <c r="K4" s="358" t="s">
        <v>310</v>
      </c>
      <c r="L4" s="369" t="s">
        <v>370</v>
      </c>
      <c r="M4" s="287" t="s">
        <v>371</v>
      </c>
      <c r="N4" s="286" t="s">
        <v>12</v>
      </c>
      <c r="O4" s="285" t="s">
        <v>24</v>
      </c>
      <c r="P4" s="358" t="s">
        <v>310</v>
      </c>
      <c r="Q4" s="392" t="s">
        <v>370</v>
      </c>
      <c r="R4" s="393" t="s">
        <v>371</v>
      </c>
      <c r="S4" s="394" t="s">
        <v>12</v>
      </c>
      <c r="T4" s="395" t="s">
        <v>24</v>
      </c>
      <c r="U4" s="396" t="s">
        <v>14</v>
      </c>
      <c r="V4" s="397" t="s">
        <v>12</v>
      </c>
      <c r="W4" s="286" t="s">
        <v>24</v>
      </c>
      <c r="X4" s="398" t="s">
        <v>310</v>
      </c>
      <c r="Y4" s="399" t="s">
        <v>370</v>
      </c>
      <c r="Z4" s="287" t="s">
        <v>371</v>
      </c>
      <c r="AA4" s="286" t="s">
        <v>12</v>
      </c>
      <c r="AB4" s="363" t="s">
        <v>24</v>
      </c>
      <c r="AC4" s="364" t="s">
        <v>14</v>
      </c>
      <c r="AD4" s="365" t="s">
        <v>12</v>
      </c>
      <c r="AE4" s="364" t="s">
        <v>24</v>
      </c>
      <c r="AF4" s="366" t="s">
        <v>14</v>
      </c>
      <c r="AG4" s="367" t="s">
        <v>12</v>
      </c>
      <c r="AH4" s="367" t="s">
        <v>24</v>
      </c>
      <c r="AI4" s="365" t="s">
        <v>14</v>
      </c>
      <c r="AJ4" s="364" t="s">
        <v>12</v>
      </c>
    </row>
    <row r="5" spans="1:36" ht="21" customHeight="1">
      <c r="A5" s="72" t="s">
        <v>86</v>
      </c>
      <c r="B5" s="400">
        <f>'Т.об.-расшифровка'!B4</f>
        <v>3000</v>
      </c>
      <c r="C5" s="638">
        <v>2630.4</v>
      </c>
      <c r="D5" s="77">
        <f>'Т.об.-расшифровка'!L4</f>
        <v>2823</v>
      </c>
      <c r="E5" s="77">
        <f t="shared" ref="E5:E10" si="0">D5/C5*100</f>
        <v>107.32208029197079</v>
      </c>
      <c r="F5" s="261">
        <f>D5/B5*100</f>
        <v>94.1</v>
      </c>
      <c r="G5" s="401"/>
      <c r="H5" s="78"/>
      <c r="I5" s="82"/>
      <c r="J5" s="248">
        <f t="shared" ref="J5:J22" si="1">B5+G5</f>
        <v>3000</v>
      </c>
      <c r="K5" s="638">
        <v>2630.4</v>
      </c>
      <c r="L5" s="42">
        <f t="shared" ref="L5:L22" si="2">D5-H5</f>
        <v>2823</v>
      </c>
      <c r="M5" s="42">
        <f>L5/K5*100</f>
        <v>107.32208029197079</v>
      </c>
      <c r="N5" s="292">
        <f t="shared" ref="N5:N23" si="3">L5/J5*100</f>
        <v>94.1</v>
      </c>
      <c r="O5" s="402">
        <f t="shared" ref="O5:O22" si="4">AB5+B5</f>
        <v>19360</v>
      </c>
      <c r="P5" s="526">
        <v>16115.1</v>
      </c>
      <c r="Q5" s="80">
        <f t="shared" ref="Q5:Q21" si="5">AC5+D5</f>
        <v>16384.199999999997</v>
      </c>
      <c r="R5" s="80">
        <f>Q5/P5*100</f>
        <v>101.66986242716456</v>
      </c>
      <c r="S5" s="403">
        <f>Q5/O5*100</f>
        <v>84.629132231404952</v>
      </c>
      <c r="T5" s="81"/>
      <c r="U5" s="81">
        <f t="shared" ref="U5:U22" si="6">AF5+H5</f>
        <v>0</v>
      </c>
      <c r="V5" s="82"/>
      <c r="W5" s="402">
        <f>O5+T5</f>
        <v>19360</v>
      </c>
      <c r="X5" s="638">
        <v>16115.1</v>
      </c>
      <c r="Y5" s="80">
        <f t="shared" ref="Y5:Y22" si="7">L5+AI5</f>
        <v>16384.199999999997</v>
      </c>
      <c r="Z5" s="80">
        <f>Y5/X5*100</f>
        <v>101.66986242716456</v>
      </c>
      <c r="AA5" s="403">
        <f>Y5/W5*100</f>
        <v>84.629132231404952</v>
      </c>
      <c r="AB5" s="402">
        <v>16360</v>
      </c>
      <c r="AC5" s="80">
        <v>13561.199999999999</v>
      </c>
      <c r="AD5" s="403">
        <f>AC5/AB5*100</f>
        <v>82.892420537897308</v>
      </c>
      <c r="AE5" s="80"/>
      <c r="AF5" s="403"/>
      <c r="AG5" s="81"/>
      <c r="AH5" s="402">
        <v>16360</v>
      </c>
      <c r="AI5" s="80">
        <v>13561.199999999999</v>
      </c>
      <c r="AJ5" s="80">
        <f>AI5/AH5*100</f>
        <v>82.892420537897308</v>
      </c>
    </row>
    <row r="6" spans="1:36" ht="21" customHeight="1">
      <c r="A6" s="65" t="s">
        <v>87</v>
      </c>
      <c r="B6" s="400">
        <f>'Т.об.-расшифровка'!B5</f>
        <v>435</v>
      </c>
      <c r="C6" s="638">
        <v>402.1</v>
      </c>
      <c r="D6" s="77">
        <f>'Т.об.-расшифровка'!L5</f>
        <v>446.9</v>
      </c>
      <c r="E6" s="77">
        <f t="shared" si="0"/>
        <v>111.14150708778909</v>
      </c>
      <c r="F6" s="77">
        <f t="shared" ref="F6:F23" si="8">D6/B6*100</f>
        <v>102.73563218390804</v>
      </c>
      <c r="G6" s="404"/>
      <c r="H6" s="49"/>
      <c r="I6" s="82"/>
      <c r="J6" s="248">
        <f t="shared" si="1"/>
        <v>435</v>
      </c>
      <c r="K6" s="638">
        <v>402.1</v>
      </c>
      <c r="L6" s="42">
        <f t="shared" si="2"/>
        <v>446.9</v>
      </c>
      <c r="M6" s="42">
        <f t="shared" ref="M6:M23" si="9">L6/K6*100</f>
        <v>111.14150708778909</v>
      </c>
      <c r="N6" s="42">
        <f t="shared" si="3"/>
        <v>102.73563218390804</v>
      </c>
      <c r="O6" s="402">
        <f t="shared" si="4"/>
        <v>2370</v>
      </c>
      <c r="P6" s="526">
        <v>2210.4</v>
      </c>
      <c r="Q6" s="80">
        <f t="shared" si="5"/>
        <v>2305.6999999999998</v>
      </c>
      <c r="R6" s="80">
        <f t="shared" ref="R6:R23" si="10">Q6/P6*100</f>
        <v>104.31143684401012</v>
      </c>
      <c r="S6" s="42">
        <f t="shared" ref="S6:S23" si="11">Q6/O6*100</f>
        <v>97.286919831223614</v>
      </c>
      <c r="T6" s="81"/>
      <c r="U6" s="81">
        <f t="shared" si="6"/>
        <v>0</v>
      </c>
      <c r="V6" s="82"/>
      <c r="W6" s="402">
        <f t="shared" ref="W6:W21" si="12">O6+T6</f>
        <v>2370</v>
      </c>
      <c r="X6" s="638">
        <v>2210.4</v>
      </c>
      <c r="Y6" s="80">
        <f t="shared" si="7"/>
        <v>2305.6999999999998</v>
      </c>
      <c r="Z6" s="80">
        <f t="shared" ref="Z6:Z23" si="13">Y6/X6*100</f>
        <v>104.31143684401012</v>
      </c>
      <c r="AA6" s="80">
        <f t="shared" ref="AA6:AA23" si="14">Y6/W6*100</f>
        <v>97.286919831223614</v>
      </c>
      <c r="AB6" s="402">
        <v>1935</v>
      </c>
      <c r="AC6" s="80">
        <v>1858.7999999999997</v>
      </c>
      <c r="AD6" s="403">
        <f t="shared" ref="AD6:AD23" si="15">AC6/AB6*100</f>
        <v>96.062015503875955</v>
      </c>
      <c r="AE6" s="80"/>
      <c r="AF6" s="42"/>
      <c r="AG6" s="81"/>
      <c r="AH6" s="402">
        <v>1935</v>
      </c>
      <c r="AI6" s="80">
        <v>1858.7999999999997</v>
      </c>
      <c r="AJ6" s="80">
        <f t="shared" ref="AJ6:AJ23" si="16">AI6/AH6*100</f>
        <v>96.062015503875955</v>
      </c>
    </row>
    <row r="7" spans="1:36" ht="21" customHeight="1">
      <c r="A7" s="65" t="s">
        <v>88</v>
      </c>
      <c r="B7" s="400">
        <f>'Т.об.-расшифровка'!B6</f>
        <v>545</v>
      </c>
      <c r="C7" s="638">
        <v>503.1</v>
      </c>
      <c r="D7" s="77">
        <f>'Т.об.-расшифровка'!L6</f>
        <v>371.6</v>
      </c>
      <c r="E7" s="77">
        <f t="shared" si="0"/>
        <v>73.862055257404094</v>
      </c>
      <c r="F7" s="77">
        <f t="shared" si="8"/>
        <v>68.183486238532112</v>
      </c>
      <c r="G7" s="405"/>
      <c r="H7" s="78"/>
      <c r="I7" s="82"/>
      <c r="J7" s="248">
        <f t="shared" si="1"/>
        <v>545</v>
      </c>
      <c r="K7" s="638">
        <v>503.1</v>
      </c>
      <c r="L7" s="42">
        <f t="shared" si="2"/>
        <v>371.6</v>
      </c>
      <c r="M7" s="42">
        <f t="shared" si="9"/>
        <v>73.862055257404094</v>
      </c>
      <c r="N7" s="292">
        <f t="shared" si="3"/>
        <v>68.183486238532112</v>
      </c>
      <c r="O7" s="402">
        <f t="shared" si="4"/>
        <v>2163</v>
      </c>
      <c r="P7" s="526">
        <v>2016.4</v>
      </c>
      <c r="Q7" s="80">
        <f t="shared" si="5"/>
        <v>2068.8000000000002</v>
      </c>
      <c r="R7" s="80">
        <f t="shared" si="10"/>
        <v>102.59869073596508</v>
      </c>
      <c r="S7" s="42">
        <f t="shared" si="11"/>
        <v>95.64493758668516</v>
      </c>
      <c r="T7" s="81"/>
      <c r="U7" s="81">
        <f t="shared" si="6"/>
        <v>0</v>
      </c>
      <c r="V7" s="82"/>
      <c r="W7" s="402">
        <f t="shared" si="12"/>
        <v>2163</v>
      </c>
      <c r="X7" s="638">
        <v>2016.4</v>
      </c>
      <c r="Y7" s="80">
        <f t="shared" si="7"/>
        <v>2068.8000000000002</v>
      </c>
      <c r="Z7" s="80">
        <f t="shared" si="13"/>
        <v>102.59869073596508</v>
      </c>
      <c r="AA7" s="80">
        <f>Y7/W7*100</f>
        <v>95.64493758668516</v>
      </c>
      <c r="AB7" s="402">
        <v>1618</v>
      </c>
      <c r="AC7" s="80">
        <v>1697.2000000000003</v>
      </c>
      <c r="AD7" s="403">
        <f t="shared" si="15"/>
        <v>104.89493201483316</v>
      </c>
      <c r="AE7" s="80"/>
      <c r="AF7" s="42"/>
      <c r="AG7" s="81"/>
      <c r="AH7" s="402">
        <v>1618</v>
      </c>
      <c r="AI7" s="80">
        <v>1697.2000000000003</v>
      </c>
      <c r="AJ7" s="80">
        <f t="shared" si="16"/>
        <v>104.89493201483316</v>
      </c>
    </row>
    <row r="8" spans="1:36" ht="21" customHeight="1">
      <c r="A8" s="65" t="s">
        <v>89</v>
      </c>
      <c r="B8" s="400">
        <f>'Т.об.-расшифровка'!B7</f>
        <v>1680</v>
      </c>
      <c r="C8" s="638">
        <v>1471</v>
      </c>
      <c r="D8" s="77">
        <f>'Т.об.-расшифровка'!L7</f>
        <v>1025</v>
      </c>
      <c r="E8" s="77">
        <f t="shared" si="0"/>
        <v>69.680489462950376</v>
      </c>
      <c r="F8" s="77">
        <f t="shared" si="8"/>
        <v>61.011904761904766</v>
      </c>
      <c r="G8" s="405"/>
      <c r="H8" s="78"/>
      <c r="I8" s="82"/>
      <c r="J8" s="248">
        <f t="shared" si="1"/>
        <v>1680</v>
      </c>
      <c r="K8" s="638">
        <v>1471</v>
      </c>
      <c r="L8" s="42">
        <f t="shared" si="2"/>
        <v>1025</v>
      </c>
      <c r="M8" s="42">
        <f t="shared" si="9"/>
        <v>69.680489462950376</v>
      </c>
      <c r="N8" s="42">
        <f t="shared" si="3"/>
        <v>61.011904761904766</v>
      </c>
      <c r="O8" s="402">
        <f t="shared" si="4"/>
        <v>7330</v>
      </c>
      <c r="P8" s="526">
        <v>6119</v>
      </c>
      <c r="Q8" s="80">
        <f t="shared" si="5"/>
        <v>5896</v>
      </c>
      <c r="R8" s="80">
        <f t="shared" si="10"/>
        <v>96.355613662363126</v>
      </c>
      <c r="S8" s="42">
        <f t="shared" si="11"/>
        <v>80.436562073669847</v>
      </c>
      <c r="T8" s="81"/>
      <c r="U8" s="81">
        <f t="shared" si="6"/>
        <v>0</v>
      </c>
      <c r="V8" s="82"/>
      <c r="W8" s="402">
        <f t="shared" si="12"/>
        <v>7330</v>
      </c>
      <c r="X8" s="638">
        <v>6119</v>
      </c>
      <c r="Y8" s="80">
        <f t="shared" si="7"/>
        <v>5896</v>
      </c>
      <c r="Z8" s="80">
        <f t="shared" si="13"/>
        <v>96.355613662363126</v>
      </c>
      <c r="AA8" s="80">
        <f t="shared" si="14"/>
        <v>80.436562073669847</v>
      </c>
      <c r="AB8" s="402">
        <v>5650</v>
      </c>
      <c r="AC8" s="80">
        <v>4871</v>
      </c>
      <c r="AD8" s="403">
        <f t="shared" si="15"/>
        <v>86.212389380530979</v>
      </c>
      <c r="AE8" s="80"/>
      <c r="AF8" s="42"/>
      <c r="AG8" s="81"/>
      <c r="AH8" s="402">
        <v>5650</v>
      </c>
      <c r="AI8" s="80">
        <v>4871</v>
      </c>
      <c r="AJ8" s="80">
        <f t="shared" si="16"/>
        <v>86.212389380530979</v>
      </c>
    </row>
    <row r="9" spans="1:36" ht="21" customHeight="1">
      <c r="A9" s="65" t="s">
        <v>90</v>
      </c>
      <c r="B9" s="400">
        <f>'Т.об.-расшифровка'!B8</f>
        <v>950</v>
      </c>
      <c r="C9" s="638">
        <v>861.3</v>
      </c>
      <c r="D9" s="77">
        <f>'Т.об.-расшифровка'!L8</f>
        <v>801.6</v>
      </c>
      <c r="E9" s="77">
        <f t="shared" si="0"/>
        <v>93.06861720654824</v>
      </c>
      <c r="F9" s="261">
        <f t="shared" si="8"/>
        <v>84.378947368421052</v>
      </c>
      <c r="G9" s="405"/>
      <c r="H9" s="78"/>
      <c r="I9" s="82"/>
      <c r="J9" s="248">
        <f t="shared" si="1"/>
        <v>950</v>
      </c>
      <c r="K9" s="638">
        <v>861.3</v>
      </c>
      <c r="L9" s="42">
        <f t="shared" si="2"/>
        <v>801.6</v>
      </c>
      <c r="M9" s="42">
        <f t="shared" si="9"/>
        <v>93.06861720654824</v>
      </c>
      <c r="N9" s="42">
        <f t="shared" si="3"/>
        <v>84.378947368421052</v>
      </c>
      <c r="O9" s="402">
        <f t="shared" si="4"/>
        <v>4205</v>
      </c>
      <c r="P9" s="526">
        <v>3749.1000000000004</v>
      </c>
      <c r="Q9" s="80">
        <f t="shared" si="5"/>
        <v>3345.2</v>
      </c>
      <c r="R9" s="80">
        <f t="shared" si="10"/>
        <v>89.226747752793983</v>
      </c>
      <c r="S9" s="42">
        <f t="shared" si="11"/>
        <v>79.552913198573123</v>
      </c>
      <c r="T9" s="81"/>
      <c r="U9" s="81">
        <f t="shared" si="6"/>
        <v>0</v>
      </c>
      <c r="V9" s="82"/>
      <c r="W9" s="402">
        <f t="shared" si="12"/>
        <v>4205</v>
      </c>
      <c r="X9" s="638">
        <v>3749.1000000000004</v>
      </c>
      <c r="Y9" s="80">
        <f t="shared" si="7"/>
        <v>3345.2</v>
      </c>
      <c r="Z9" s="80">
        <f t="shared" si="13"/>
        <v>89.226747752793983</v>
      </c>
      <c r="AA9" s="80">
        <f t="shared" si="14"/>
        <v>79.552913198573123</v>
      </c>
      <c r="AB9" s="402">
        <v>3255</v>
      </c>
      <c r="AC9" s="80">
        <v>2543.6</v>
      </c>
      <c r="AD9" s="403">
        <f t="shared" si="15"/>
        <v>78.144393241167435</v>
      </c>
      <c r="AE9" s="80"/>
      <c r="AF9" s="42"/>
      <c r="AG9" s="81"/>
      <c r="AH9" s="402">
        <v>3255</v>
      </c>
      <c r="AI9" s="80">
        <v>2543.6</v>
      </c>
      <c r="AJ9" s="80">
        <f t="shared" si="16"/>
        <v>78.144393241167435</v>
      </c>
    </row>
    <row r="10" spans="1:36" ht="21" customHeight="1">
      <c r="A10" s="65" t="s">
        <v>91</v>
      </c>
      <c r="B10" s="400">
        <f>'Т.об.-расшифровка'!B9</f>
        <v>1030</v>
      </c>
      <c r="C10" s="638">
        <v>920</v>
      </c>
      <c r="D10" s="77">
        <f>'Т.об.-расшифровка'!L9</f>
        <v>855</v>
      </c>
      <c r="E10" s="77">
        <f t="shared" si="0"/>
        <v>92.934782608695656</v>
      </c>
      <c r="F10" s="261">
        <f t="shared" si="8"/>
        <v>83.009708737864074</v>
      </c>
      <c r="G10" s="405"/>
      <c r="H10" s="78"/>
      <c r="I10" s="82"/>
      <c r="J10" s="248">
        <f t="shared" si="1"/>
        <v>1030</v>
      </c>
      <c r="K10" s="638">
        <v>920</v>
      </c>
      <c r="L10" s="42">
        <f t="shared" si="2"/>
        <v>855</v>
      </c>
      <c r="M10" s="42">
        <f t="shared" si="9"/>
        <v>92.934782608695656</v>
      </c>
      <c r="N10" s="42">
        <f t="shared" si="3"/>
        <v>83.009708737864074</v>
      </c>
      <c r="O10" s="402">
        <f t="shared" si="4"/>
        <v>5732</v>
      </c>
      <c r="P10" s="526">
        <v>5094.7</v>
      </c>
      <c r="Q10" s="80">
        <f t="shared" si="5"/>
        <v>4784.2</v>
      </c>
      <c r="R10" s="80">
        <f t="shared" si="10"/>
        <v>93.905431134316046</v>
      </c>
      <c r="S10" s="42">
        <f t="shared" si="11"/>
        <v>83.464759246336357</v>
      </c>
      <c r="T10" s="81"/>
      <c r="U10" s="81">
        <f t="shared" si="6"/>
        <v>0</v>
      </c>
      <c r="V10" s="82"/>
      <c r="W10" s="402">
        <f t="shared" si="12"/>
        <v>5732</v>
      </c>
      <c r="X10" s="638">
        <v>5094.7</v>
      </c>
      <c r="Y10" s="80">
        <f t="shared" si="7"/>
        <v>4784.2</v>
      </c>
      <c r="Z10" s="80">
        <f t="shared" si="13"/>
        <v>93.905431134316046</v>
      </c>
      <c r="AA10" s="80">
        <f t="shared" si="14"/>
        <v>83.464759246336357</v>
      </c>
      <c r="AB10" s="402">
        <v>4702</v>
      </c>
      <c r="AC10" s="80">
        <v>3929.2</v>
      </c>
      <c r="AD10" s="403">
        <f t="shared" si="15"/>
        <v>83.56444066354743</v>
      </c>
      <c r="AE10" s="80"/>
      <c r="AF10" s="42"/>
      <c r="AG10" s="81"/>
      <c r="AH10" s="402">
        <v>4702</v>
      </c>
      <c r="AI10" s="80">
        <v>3929.2</v>
      </c>
      <c r="AJ10" s="80">
        <f t="shared" si="16"/>
        <v>83.56444066354743</v>
      </c>
    </row>
    <row r="11" spans="1:36" ht="21" customHeight="1">
      <c r="A11" s="65" t="s">
        <v>92</v>
      </c>
      <c r="B11" s="400">
        <f>'Т.об.-расшифровка'!B10</f>
        <v>4380</v>
      </c>
      <c r="C11" s="638">
        <v>4014.8</v>
      </c>
      <c r="D11" s="77">
        <f>'Т.об.-расшифровка'!L10</f>
        <v>4385.2</v>
      </c>
      <c r="E11" s="77">
        <f t="shared" ref="E11:E23" si="17">D11/C11*100</f>
        <v>109.22586430208227</v>
      </c>
      <c r="F11" s="261">
        <f t="shared" si="8"/>
        <v>100.11872146118721</v>
      </c>
      <c r="G11" s="405"/>
      <c r="H11" s="78"/>
      <c r="I11" s="82"/>
      <c r="J11" s="248">
        <f t="shared" si="1"/>
        <v>4380</v>
      </c>
      <c r="K11" s="638">
        <v>4014.8</v>
      </c>
      <c r="L11" s="42">
        <f t="shared" si="2"/>
        <v>4385.2</v>
      </c>
      <c r="M11" s="42">
        <f t="shared" si="9"/>
        <v>109.22586430208227</v>
      </c>
      <c r="N11" s="292">
        <f t="shared" si="3"/>
        <v>100.11872146118721</v>
      </c>
      <c r="O11" s="402">
        <f t="shared" si="4"/>
        <v>21725</v>
      </c>
      <c r="P11" s="526">
        <v>18257.5</v>
      </c>
      <c r="Q11" s="80">
        <f t="shared" si="5"/>
        <v>21835.600000000002</v>
      </c>
      <c r="R11" s="80">
        <f t="shared" si="10"/>
        <v>119.59797343557443</v>
      </c>
      <c r="S11" s="42">
        <f t="shared" si="11"/>
        <v>100.50909090909093</v>
      </c>
      <c r="T11" s="81"/>
      <c r="U11" s="81">
        <f t="shared" si="6"/>
        <v>0</v>
      </c>
      <c r="V11" s="82"/>
      <c r="W11" s="402">
        <f t="shared" si="12"/>
        <v>21725</v>
      </c>
      <c r="X11" s="638">
        <v>18257.5</v>
      </c>
      <c r="Y11" s="80">
        <f t="shared" si="7"/>
        <v>21835.600000000002</v>
      </c>
      <c r="Z11" s="80">
        <f t="shared" si="13"/>
        <v>119.59797343557443</v>
      </c>
      <c r="AA11" s="80">
        <f t="shared" si="14"/>
        <v>100.50909090909093</v>
      </c>
      <c r="AB11" s="402">
        <v>17345</v>
      </c>
      <c r="AC11" s="80">
        <v>17450.400000000001</v>
      </c>
      <c r="AD11" s="403">
        <f t="shared" si="15"/>
        <v>100.6076679158259</v>
      </c>
      <c r="AE11" s="80"/>
      <c r="AF11" s="42"/>
      <c r="AG11" s="81"/>
      <c r="AH11" s="402">
        <v>17345</v>
      </c>
      <c r="AI11" s="80">
        <v>17450.400000000001</v>
      </c>
      <c r="AJ11" s="80">
        <f t="shared" si="16"/>
        <v>100.6076679158259</v>
      </c>
    </row>
    <row r="12" spans="1:36" ht="21" customHeight="1">
      <c r="A12" s="57" t="s">
        <v>93</v>
      </c>
      <c r="B12" s="400">
        <f>'Т.об.-расшифровка'!B11</f>
        <v>6880</v>
      </c>
      <c r="C12" s="639">
        <v>6032.9000000000005</v>
      </c>
      <c r="D12" s="202">
        <f>'Т.об.-расшифровка'!L11</f>
        <v>6271.0999999999995</v>
      </c>
      <c r="E12" s="77">
        <f t="shared" si="17"/>
        <v>103.94834988148318</v>
      </c>
      <c r="F12" s="77">
        <f t="shared" si="8"/>
        <v>91.149709302325576</v>
      </c>
      <c r="G12" s="405"/>
      <c r="H12" s="78"/>
      <c r="I12" s="82"/>
      <c r="J12" s="248">
        <f t="shared" si="1"/>
        <v>6880</v>
      </c>
      <c r="K12" s="638">
        <v>6032.9000000000005</v>
      </c>
      <c r="L12" s="42">
        <f t="shared" si="2"/>
        <v>6271.0999999999995</v>
      </c>
      <c r="M12" s="42">
        <f t="shared" si="9"/>
        <v>103.94834988148318</v>
      </c>
      <c r="N12" s="292">
        <f t="shared" si="3"/>
        <v>91.149709302325576</v>
      </c>
      <c r="O12" s="402">
        <f t="shared" si="4"/>
        <v>35400</v>
      </c>
      <c r="P12" s="526">
        <v>29512.300000000003</v>
      </c>
      <c r="Q12" s="80">
        <f t="shared" si="5"/>
        <v>31989.200000000001</v>
      </c>
      <c r="R12" s="80">
        <f t="shared" si="10"/>
        <v>108.39277182733977</v>
      </c>
      <c r="S12" s="42">
        <f t="shared" si="11"/>
        <v>90.364971751412426</v>
      </c>
      <c r="T12" s="81"/>
      <c r="U12" s="80"/>
      <c r="V12" s="82"/>
      <c r="W12" s="402">
        <f t="shared" si="12"/>
        <v>35400</v>
      </c>
      <c r="X12" s="638">
        <v>29512.300000000003</v>
      </c>
      <c r="Y12" s="80">
        <f t="shared" si="7"/>
        <v>31989.200000000001</v>
      </c>
      <c r="Z12" s="80">
        <f t="shared" si="13"/>
        <v>108.39277182733977</v>
      </c>
      <c r="AA12" s="80">
        <f t="shared" si="14"/>
        <v>90.364971751412426</v>
      </c>
      <c r="AB12" s="402">
        <v>28520</v>
      </c>
      <c r="AC12" s="80">
        <v>25718.100000000002</v>
      </c>
      <c r="AD12" s="403">
        <f t="shared" si="15"/>
        <v>90.175666199158485</v>
      </c>
      <c r="AE12" s="80"/>
      <c r="AF12" s="42"/>
      <c r="AG12" s="81"/>
      <c r="AH12" s="402">
        <v>28520</v>
      </c>
      <c r="AI12" s="80">
        <v>25718.100000000002</v>
      </c>
      <c r="AJ12" s="80">
        <f t="shared" si="16"/>
        <v>90.175666199158485</v>
      </c>
    </row>
    <row r="13" spans="1:36" ht="21" customHeight="1">
      <c r="A13" s="65" t="s">
        <v>94</v>
      </c>
      <c r="B13" s="400">
        <f>'Т.об.-расшифровка'!B12</f>
        <v>290</v>
      </c>
      <c r="C13" s="638">
        <v>266.5</v>
      </c>
      <c r="D13" s="77">
        <f>'Т.об.-расшифровка'!L12</f>
        <v>337.3</v>
      </c>
      <c r="E13" s="77">
        <f t="shared" si="17"/>
        <v>126.56660412757974</v>
      </c>
      <c r="F13" s="261">
        <f t="shared" si="8"/>
        <v>116.31034482758622</v>
      </c>
      <c r="G13" s="405"/>
      <c r="H13" s="78"/>
      <c r="I13" s="82"/>
      <c r="J13" s="248">
        <f t="shared" si="1"/>
        <v>290</v>
      </c>
      <c r="K13" s="638">
        <v>266.5</v>
      </c>
      <c r="L13" s="42">
        <f t="shared" si="2"/>
        <v>337.3</v>
      </c>
      <c r="M13" s="42">
        <f t="shared" si="9"/>
        <v>126.56660412757974</v>
      </c>
      <c r="N13" s="292">
        <f t="shared" si="3"/>
        <v>116.31034482758622</v>
      </c>
      <c r="O13" s="402">
        <f t="shared" si="4"/>
        <v>1630</v>
      </c>
      <c r="P13" s="526">
        <v>1523.2</v>
      </c>
      <c r="Q13" s="80">
        <f t="shared" si="5"/>
        <v>1819.6</v>
      </c>
      <c r="R13" s="80">
        <f t="shared" si="10"/>
        <v>119.45903361344537</v>
      </c>
      <c r="S13" s="292">
        <f t="shared" si="11"/>
        <v>111.63190184049078</v>
      </c>
      <c r="T13" s="81"/>
      <c r="U13" s="81">
        <f t="shared" si="6"/>
        <v>0</v>
      </c>
      <c r="V13" s="82"/>
      <c r="W13" s="402">
        <f t="shared" si="12"/>
        <v>1630</v>
      </c>
      <c r="X13" s="638">
        <v>1523.2</v>
      </c>
      <c r="Y13" s="80">
        <f t="shared" si="7"/>
        <v>1819.6</v>
      </c>
      <c r="Z13" s="80">
        <f t="shared" si="13"/>
        <v>119.45903361344537</v>
      </c>
      <c r="AA13" s="403">
        <f t="shared" si="14"/>
        <v>111.63190184049078</v>
      </c>
      <c r="AB13" s="402">
        <v>1340</v>
      </c>
      <c r="AC13" s="80">
        <v>1482.3</v>
      </c>
      <c r="AD13" s="403">
        <f t="shared" si="15"/>
        <v>110.61940298507463</v>
      </c>
      <c r="AE13" s="80"/>
      <c r="AF13" s="292"/>
      <c r="AG13" s="81"/>
      <c r="AH13" s="402">
        <v>1340</v>
      </c>
      <c r="AI13" s="80">
        <v>1482.3</v>
      </c>
      <c r="AJ13" s="80">
        <f t="shared" si="16"/>
        <v>110.61940298507463</v>
      </c>
    </row>
    <row r="14" spans="1:36" ht="21" customHeight="1">
      <c r="A14" s="65" t="s">
        <v>95</v>
      </c>
      <c r="B14" s="400">
        <f>'Т.об.-расшифровка'!B13</f>
        <v>11000</v>
      </c>
      <c r="C14" s="638">
        <v>9694.9</v>
      </c>
      <c r="D14" s="77">
        <f>'Т.об.-расшифровка'!L13</f>
        <v>11003.6</v>
      </c>
      <c r="E14" s="77">
        <f t="shared" si="17"/>
        <v>113.49884991077784</v>
      </c>
      <c r="F14" s="261">
        <f t="shared" si="8"/>
        <v>100.03272727272727</v>
      </c>
      <c r="G14" s="405"/>
      <c r="H14" s="78"/>
      <c r="I14" s="82"/>
      <c r="J14" s="248">
        <f t="shared" si="1"/>
        <v>11000</v>
      </c>
      <c r="K14" s="638">
        <v>9694.9</v>
      </c>
      <c r="L14" s="42">
        <f t="shared" si="2"/>
        <v>11003.6</v>
      </c>
      <c r="M14" s="42">
        <f t="shared" si="9"/>
        <v>113.49884991077784</v>
      </c>
      <c r="N14" s="292">
        <f t="shared" si="3"/>
        <v>100.03272727272727</v>
      </c>
      <c r="O14" s="402">
        <f t="shared" si="4"/>
        <v>60280</v>
      </c>
      <c r="P14" s="526">
        <v>50193.3</v>
      </c>
      <c r="Q14" s="80">
        <f t="shared" si="5"/>
        <v>55501.4</v>
      </c>
      <c r="R14" s="80">
        <f t="shared" si="10"/>
        <v>110.57531582900506</v>
      </c>
      <c r="S14" s="292">
        <f t="shared" si="11"/>
        <v>92.072660915726615</v>
      </c>
      <c r="T14" s="81"/>
      <c r="U14" s="81">
        <f t="shared" si="6"/>
        <v>0</v>
      </c>
      <c r="V14" s="82"/>
      <c r="W14" s="402">
        <f t="shared" si="12"/>
        <v>60280</v>
      </c>
      <c r="X14" s="638">
        <v>50193.3</v>
      </c>
      <c r="Y14" s="80">
        <f t="shared" si="7"/>
        <v>55501.4</v>
      </c>
      <c r="Z14" s="80">
        <f t="shared" si="13"/>
        <v>110.57531582900506</v>
      </c>
      <c r="AA14" s="403">
        <f t="shared" si="14"/>
        <v>92.072660915726615</v>
      </c>
      <c r="AB14" s="402">
        <v>49280</v>
      </c>
      <c r="AC14" s="80">
        <v>44497.8</v>
      </c>
      <c r="AD14" s="403">
        <f t="shared" si="15"/>
        <v>90.295860389610397</v>
      </c>
      <c r="AE14" s="80"/>
      <c r="AF14" s="292"/>
      <c r="AG14" s="81"/>
      <c r="AH14" s="402">
        <v>49280</v>
      </c>
      <c r="AI14" s="80">
        <v>44497.8</v>
      </c>
      <c r="AJ14" s="80">
        <f t="shared" si="16"/>
        <v>90.295860389610397</v>
      </c>
    </row>
    <row r="15" spans="1:36" ht="21" customHeight="1">
      <c r="A15" s="65" t="s">
        <v>96</v>
      </c>
      <c r="B15" s="400">
        <f>'Т.об.-расшифровка'!B14</f>
        <v>1980</v>
      </c>
      <c r="C15" s="638">
        <v>1790</v>
      </c>
      <c r="D15" s="77">
        <f>'Т.об.-расшифровка'!L14</f>
        <v>2008</v>
      </c>
      <c r="E15" s="77">
        <f t="shared" si="17"/>
        <v>112.17877094972066</v>
      </c>
      <c r="F15" s="261">
        <f t="shared" si="8"/>
        <v>101.41414141414143</v>
      </c>
      <c r="G15" s="405"/>
      <c r="H15" s="78"/>
      <c r="I15" s="82"/>
      <c r="J15" s="248">
        <f t="shared" si="1"/>
        <v>1980</v>
      </c>
      <c r="K15" s="638">
        <v>1790</v>
      </c>
      <c r="L15" s="42">
        <f t="shared" si="2"/>
        <v>2008</v>
      </c>
      <c r="M15" s="42">
        <f t="shared" si="9"/>
        <v>112.17877094972066</v>
      </c>
      <c r="N15" s="292">
        <f t="shared" si="3"/>
        <v>101.41414141414143</v>
      </c>
      <c r="O15" s="402">
        <f t="shared" si="4"/>
        <v>10420</v>
      </c>
      <c r="P15" s="526">
        <v>9022</v>
      </c>
      <c r="Q15" s="80">
        <f t="shared" si="5"/>
        <v>11426</v>
      </c>
      <c r="R15" s="80">
        <f t="shared" si="10"/>
        <v>126.64597650188428</v>
      </c>
      <c r="S15" s="292">
        <f t="shared" si="11"/>
        <v>109.65451055662187</v>
      </c>
      <c r="T15" s="81"/>
      <c r="U15" s="81">
        <f t="shared" si="6"/>
        <v>0</v>
      </c>
      <c r="V15" s="82"/>
      <c r="W15" s="402">
        <f t="shared" si="12"/>
        <v>10420</v>
      </c>
      <c r="X15" s="638">
        <v>9022</v>
      </c>
      <c r="Y15" s="80">
        <f t="shared" si="7"/>
        <v>11426</v>
      </c>
      <c r="Z15" s="80">
        <f t="shared" si="13"/>
        <v>126.64597650188428</v>
      </c>
      <c r="AA15" s="403">
        <f t="shared" si="14"/>
        <v>109.65451055662187</v>
      </c>
      <c r="AB15" s="402">
        <v>8440</v>
      </c>
      <c r="AC15" s="80">
        <v>9418</v>
      </c>
      <c r="AD15" s="403">
        <f t="shared" si="15"/>
        <v>111.58767772511848</v>
      </c>
      <c r="AE15" s="80"/>
      <c r="AF15" s="292"/>
      <c r="AG15" s="81"/>
      <c r="AH15" s="402">
        <v>8440</v>
      </c>
      <c r="AI15" s="80">
        <v>9418</v>
      </c>
      <c r="AJ15" s="80">
        <f t="shared" si="16"/>
        <v>111.58767772511848</v>
      </c>
    </row>
    <row r="16" spans="1:36" ht="21" customHeight="1">
      <c r="A16" s="65" t="s">
        <v>97</v>
      </c>
      <c r="B16" s="400">
        <f>'Т.об.-расшифровка'!B15</f>
        <v>370</v>
      </c>
      <c r="C16" s="638">
        <v>340</v>
      </c>
      <c r="D16" s="77">
        <f>'Т.об.-расшифровка'!L15</f>
        <v>370</v>
      </c>
      <c r="E16" s="77">
        <f t="shared" si="17"/>
        <v>108.8235294117647</v>
      </c>
      <c r="F16" s="77">
        <f t="shared" si="8"/>
        <v>100</v>
      </c>
      <c r="G16" s="405"/>
      <c r="H16" s="82"/>
      <c r="I16" s="82"/>
      <c r="J16" s="248">
        <f t="shared" si="1"/>
        <v>370</v>
      </c>
      <c r="K16" s="638">
        <v>340</v>
      </c>
      <c r="L16" s="42">
        <f t="shared" si="2"/>
        <v>370</v>
      </c>
      <c r="M16" s="42">
        <f t="shared" si="9"/>
        <v>108.8235294117647</v>
      </c>
      <c r="N16" s="42">
        <f t="shared" si="3"/>
        <v>100</v>
      </c>
      <c r="O16" s="402">
        <f t="shared" si="4"/>
        <v>1798</v>
      </c>
      <c r="P16" s="526">
        <v>1670</v>
      </c>
      <c r="Q16" s="80">
        <f t="shared" si="5"/>
        <v>1755</v>
      </c>
      <c r="R16" s="80">
        <f t="shared" si="10"/>
        <v>105.08982035928143</v>
      </c>
      <c r="S16" s="42">
        <f t="shared" si="11"/>
        <v>97.608453837597324</v>
      </c>
      <c r="T16" s="81"/>
      <c r="U16" s="81">
        <f t="shared" si="6"/>
        <v>0</v>
      </c>
      <c r="V16" s="82"/>
      <c r="W16" s="402">
        <f t="shared" si="12"/>
        <v>1798</v>
      </c>
      <c r="X16" s="638">
        <v>1670</v>
      </c>
      <c r="Y16" s="80">
        <f t="shared" si="7"/>
        <v>1755</v>
      </c>
      <c r="Z16" s="80">
        <f t="shared" si="13"/>
        <v>105.08982035928143</v>
      </c>
      <c r="AA16" s="80">
        <f t="shared" si="14"/>
        <v>97.608453837597324</v>
      </c>
      <c r="AB16" s="402">
        <v>1428</v>
      </c>
      <c r="AC16" s="80">
        <v>1385</v>
      </c>
      <c r="AD16" s="403">
        <f t="shared" si="15"/>
        <v>96.988795518207283</v>
      </c>
      <c r="AE16" s="80"/>
      <c r="AF16" s="42"/>
      <c r="AG16" s="81"/>
      <c r="AH16" s="402">
        <v>1428</v>
      </c>
      <c r="AI16" s="80">
        <v>1385</v>
      </c>
      <c r="AJ16" s="80">
        <f t="shared" si="16"/>
        <v>96.988795518207283</v>
      </c>
    </row>
    <row r="17" spans="1:36" ht="21" customHeight="1">
      <c r="A17" s="65" t="s">
        <v>98</v>
      </c>
      <c r="B17" s="400">
        <f>'Т.об.-расшифровка'!B16</f>
        <v>1420</v>
      </c>
      <c r="C17" s="638">
        <v>1268.5</v>
      </c>
      <c r="D17" s="77">
        <f>'Т.об.-расшифровка'!L16</f>
        <v>1450.4</v>
      </c>
      <c r="E17" s="77">
        <f t="shared" si="17"/>
        <v>114.33977138352385</v>
      </c>
      <c r="F17" s="77">
        <f t="shared" si="8"/>
        <v>102.14084507042254</v>
      </c>
      <c r="G17" s="405"/>
      <c r="H17" s="82"/>
      <c r="I17" s="82"/>
      <c r="J17" s="406">
        <f t="shared" si="1"/>
        <v>1420</v>
      </c>
      <c r="K17" s="638">
        <v>1268.5</v>
      </c>
      <c r="L17" s="42">
        <f t="shared" si="2"/>
        <v>1450.4</v>
      </c>
      <c r="M17" s="42">
        <f t="shared" si="9"/>
        <v>114.33977138352385</v>
      </c>
      <c r="N17" s="292">
        <f t="shared" si="3"/>
        <v>102.14084507042254</v>
      </c>
      <c r="O17" s="402">
        <f t="shared" si="4"/>
        <v>6655</v>
      </c>
      <c r="P17" s="526">
        <v>6012.9</v>
      </c>
      <c r="Q17" s="80">
        <f t="shared" si="5"/>
        <v>6747.7999999999993</v>
      </c>
      <c r="R17" s="80">
        <f t="shared" si="10"/>
        <v>112.22205591312012</v>
      </c>
      <c r="S17" s="80">
        <f t="shared" si="11"/>
        <v>101.39444027047331</v>
      </c>
      <c r="T17" s="81"/>
      <c r="U17" s="81">
        <f t="shared" si="6"/>
        <v>0</v>
      </c>
      <c r="V17" s="82"/>
      <c r="W17" s="402">
        <f t="shared" si="12"/>
        <v>6655</v>
      </c>
      <c r="X17" s="638">
        <v>6012.9</v>
      </c>
      <c r="Y17" s="80">
        <f t="shared" si="7"/>
        <v>6747.7999999999993</v>
      </c>
      <c r="Z17" s="80">
        <f t="shared" si="13"/>
        <v>112.22205591312012</v>
      </c>
      <c r="AA17" s="80">
        <f t="shared" si="14"/>
        <v>101.39444027047331</v>
      </c>
      <c r="AB17" s="402">
        <v>5235</v>
      </c>
      <c r="AC17" s="80">
        <v>5297.4</v>
      </c>
      <c r="AD17" s="403">
        <f t="shared" si="15"/>
        <v>101.19197707736389</v>
      </c>
      <c r="AE17" s="80"/>
      <c r="AF17" s="80"/>
      <c r="AG17" s="81"/>
      <c r="AH17" s="402">
        <v>5235</v>
      </c>
      <c r="AI17" s="80">
        <v>5297.4</v>
      </c>
      <c r="AJ17" s="80">
        <f t="shared" si="16"/>
        <v>101.19197707736389</v>
      </c>
    </row>
    <row r="18" spans="1:36" ht="21" customHeight="1">
      <c r="A18" s="65" t="s">
        <v>99</v>
      </c>
      <c r="B18" s="400">
        <f>'Т.об.-расшифровка'!B17</f>
        <v>1300</v>
      </c>
      <c r="C18" s="638">
        <v>1150</v>
      </c>
      <c r="D18" s="77">
        <f>'Т.об.-расшифровка'!L17</f>
        <v>1010</v>
      </c>
      <c r="E18" s="77">
        <f t="shared" si="17"/>
        <v>87.826086956521749</v>
      </c>
      <c r="F18" s="261">
        <f t="shared" si="8"/>
        <v>77.692307692307693</v>
      </c>
      <c r="G18" s="405"/>
      <c r="H18" s="82"/>
      <c r="I18" s="82"/>
      <c r="J18" s="248">
        <f t="shared" si="1"/>
        <v>1300</v>
      </c>
      <c r="K18" s="638">
        <v>1150</v>
      </c>
      <c r="L18" s="42">
        <f t="shared" si="2"/>
        <v>1010</v>
      </c>
      <c r="M18" s="42">
        <f t="shared" si="9"/>
        <v>87.826086956521749</v>
      </c>
      <c r="N18" s="42">
        <f t="shared" si="3"/>
        <v>77.692307692307693</v>
      </c>
      <c r="O18" s="402">
        <f t="shared" si="4"/>
        <v>6323</v>
      </c>
      <c r="P18" s="526">
        <v>5368</v>
      </c>
      <c r="Q18" s="80">
        <f t="shared" si="5"/>
        <v>5160</v>
      </c>
      <c r="R18" s="80">
        <f t="shared" si="10"/>
        <v>96.125186289120705</v>
      </c>
      <c r="S18" s="42">
        <f t="shared" si="11"/>
        <v>81.606832199905114</v>
      </c>
      <c r="T18" s="81"/>
      <c r="U18" s="81">
        <f t="shared" si="6"/>
        <v>0</v>
      </c>
      <c r="V18" s="82"/>
      <c r="W18" s="402">
        <f t="shared" si="12"/>
        <v>6323</v>
      </c>
      <c r="X18" s="638">
        <v>5368</v>
      </c>
      <c r="Y18" s="80">
        <f t="shared" si="7"/>
        <v>5160</v>
      </c>
      <c r="Z18" s="80">
        <f t="shared" si="13"/>
        <v>96.125186289120705</v>
      </c>
      <c r="AA18" s="80">
        <f t="shared" si="14"/>
        <v>81.606832199905114</v>
      </c>
      <c r="AB18" s="402">
        <v>5023</v>
      </c>
      <c r="AC18" s="80">
        <v>4150</v>
      </c>
      <c r="AD18" s="403">
        <f t="shared" si="15"/>
        <v>82.619948238104726</v>
      </c>
      <c r="AE18" s="80"/>
      <c r="AF18" s="42"/>
      <c r="AG18" s="81"/>
      <c r="AH18" s="402">
        <v>5023</v>
      </c>
      <c r="AI18" s="80">
        <v>4150</v>
      </c>
      <c r="AJ18" s="80">
        <f t="shared" si="16"/>
        <v>82.619948238104726</v>
      </c>
    </row>
    <row r="19" spans="1:36" ht="21" customHeight="1">
      <c r="A19" s="65" t="s">
        <v>100</v>
      </c>
      <c r="B19" s="400">
        <f>'Т.об.-расшифровка'!B18</f>
        <v>65172</v>
      </c>
      <c r="C19" s="638">
        <v>58920.5</v>
      </c>
      <c r="D19" s="77">
        <f>'Т.об.-расшифровка'!L18</f>
        <v>70960.2</v>
      </c>
      <c r="E19" s="77">
        <f t="shared" si="17"/>
        <v>120.43380487266739</v>
      </c>
      <c r="F19" s="261">
        <f t="shared" si="8"/>
        <v>108.88142146934265</v>
      </c>
      <c r="G19" s="405"/>
      <c r="H19" s="338">
        <v>154</v>
      </c>
      <c r="I19" s="82"/>
      <c r="J19" s="248">
        <f t="shared" si="1"/>
        <v>65172</v>
      </c>
      <c r="K19" s="638">
        <v>58719.5</v>
      </c>
      <c r="L19" s="42">
        <f t="shared" si="2"/>
        <v>70806.2</v>
      </c>
      <c r="M19" s="42">
        <f t="shared" si="9"/>
        <v>120.5837924369247</v>
      </c>
      <c r="N19" s="292">
        <f t="shared" si="3"/>
        <v>108.64512367274288</v>
      </c>
      <c r="O19" s="402">
        <f t="shared" si="4"/>
        <v>343454</v>
      </c>
      <c r="P19" s="526">
        <v>343598.5</v>
      </c>
      <c r="Q19" s="80">
        <f t="shared" si="5"/>
        <v>370347.2</v>
      </c>
      <c r="R19" s="80">
        <f t="shared" si="10"/>
        <v>107.78487100496656</v>
      </c>
      <c r="S19" s="292">
        <f t="shared" si="11"/>
        <v>107.83021889394213</v>
      </c>
      <c r="T19" s="81"/>
      <c r="U19" s="80">
        <f t="shared" si="6"/>
        <v>791</v>
      </c>
      <c r="V19" s="82"/>
      <c r="W19" s="402">
        <f t="shared" si="12"/>
        <v>343454</v>
      </c>
      <c r="X19" s="849">
        <v>342501.5</v>
      </c>
      <c r="Y19" s="80">
        <f t="shared" si="7"/>
        <v>369556.2</v>
      </c>
      <c r="Z19" s="80">
        <f t="shared" si="13"/>
        <v>107.89914788694357</v>
      </c>
      <c r="AA19" s="403">
        <f t="shared" si="14"/>
        <v>107.59991148741899</v>
      </c>
      <c r="AB19" s="402">
        <v>278282</v>
      </c>
      <c r="AC19" s="80">
        <v>299387</v>
      </c>
      <c r="AD19" s="403">
        <f t="shared" si="15"/>
        <v>107.58403346245895</v>
      </c>
      <c r="AE19" s="80"/>
      <c r="AF19" s="292">
        <v>637</v>
      </c>
      <c r="AG19" s="81"/>
      <c r="AH19" s="402">
        <v>278282</v>
      </c>
      <c r="AI19" s="80">
        <v>298750</v>
      </c>
      <c r="AJ19" s="80">
        <f t="shared" si="16"/>
        <v>107.35512896989385</v>
      </c>
    </row>
    <row r="20" spans="1:36" ht="21" customHeight="1">
      <c r="A20" s="65" t="s">
        <v>101</v>
      </c>
      <c r="B20" s="400">
        <f>'Т.об.-расшифровка'!B19</f>
        <v>650</v>
      </c>
      <c r="C20" s="638">
        <v>603</v>
      </c>
      <c r="D20" s="77">
        <f>'Т.об.-расшифровка'!L19</f>
        <v>669</v>
      </c>
      <c r="E20" s="77">
        <f t="shared" si="17"/>
        <v>110.94527363184079</v>
      </c>
      <c r="F20" s="261">
        <f t="shared" si="8"/>
        <v>102.92307692307692</v>
      </c>
      <c r="G20" s="405"/>
      <c r="H20" s="78"/>
      <c r="I20" s="82"/>
      <c r="J20" s="248">
        <f t="shared" si="1"/>
        <v>650</v>
      </c>
      <c r="K20" s="638">
        <v>603</v>
      </c>
      <c r="L20" s="42">
        <f t="shared" si="2"/>
        <v>669</v>
      </c>
      <c r="M20" s="42">
        <f t="shared" si="9"/>
        <v>110.94527363184079</v>
      </c>
      <c r="N20" s="42">
        <f t="shared" si="3"/>
        <v>102.92307692307692</v>
      </c>
      <c r="O20" s="402">
        <f t="shared" si="4"/>
        <v>2623</v>
      </c>
      <c r="P20" s="526">
        <v>2430</v>
      </c>
      <c r="Q20" s="80">
        <f t="shared" si="5"/>
        <v>3079</v>
      </c>
      <c r="R20" s="80">
        <f t="shared" si="10"/>
        <v>126.70781893004116</v>
      </c>
      <c r="S20" s="42">
        <f t="shared" si="11"/>
        <v>117.38467403736179</v>
      </c>
      <c r="T20" s="81"/>
      <c r="U20" s="81">
        <f t="shared" si="6"/>
        <v>0</v>
      </c>
      <c r="V20" s="82"/>
      <c r="W20" s="402">
        <f t="shared" si="12"/>
        <v>2623</v>
      </c>
      <c r="X20" s="638">
        <v>2430</v>
      </c>
      <c r="Y20" s="80">
        <f t="shared" si="7"/>
        <v>3079</v>
      </c>
      <c r="Z20" s="80">
        <f t="shared" si="13"/>
        <v>126.70781893004116</v>
      </c>
      <c r="AA20" s="80">
        <f t="shared" si="14"/>
        <v>117.38467403736179</v>
      </c>
      <c r="AB20" s="402">
        <v>1973</v>
      </c>
      <c r="AC20" s="80">
        <v>2410</v>
      </c>
      <c r="AD20" s="403">
        <f t="shared" si="15"/>
        <v>122.14901165737456</v>
      </c>
      <c r="AE20" s="80"/>
      <c r="AF20" s="128">
        <v>0</v>
      </c>
      <c r="AG20" s="81"/>
      <c r="AH20" s="402">
        <v>1973</v>
      </c>
      <c r="AI20" s="80">
        <v>2410</v>
      </c>
      <c r="AJ20" s="80">
        <f t="shared" si="16"/>
        <v>122.14901165737456</v>
      </c>
    </row>
    <row r="21" spans="1:36" ht="21" customHeight="1">
      <c r="A21" s="65" t="s">
        <v>102</v>
      </c>
      <c r="B21" s="400">
        <f>'Т.об.-расшифровка'!B20</f>
        <v>502</v>
      </c>
      <c r="C21" s="638">
        <v>462.7</v>
      </c>
      <c r="D21" s="77">
        <f>'Т.об.-расшифровка'!L20</f>
        <v>503.8</v>
      </c>
      <c r="E21" s="77">
        <f t="shared" si="17"/>
        <v>108.88264534255458</v>
      </c>
      <c r="F21" s="77">
        <f t="shared" si="8"/>
        <v>100.35856573705179</v>
      </c>
      <c r="G21" s="405"/>
      <c r="H21" s="78"/>
      <c r="I21" s="82"/>
      <c r="J21" s="248">
        <f t="shared" si="1"/>
        <v>502</v>
      </c>
      <c r="K21" s="638">
        <v>462.7</v>
      </c>
      <c r="L21" s="42">
        <f t="shared" si="2"/>
        <v>503.8</v>
      </c>
      <c r="M21" s="42">
        <f t="shared" si="9"/>
        <v>108.88264534255458</v>
      </c>
      <c r="N21" s="42">
        <f t="shared" si="3"/>
        <v>100.35856573705179</v>
      </c>
      <c r="O21" s="402">
        <f t="shared" si="4"/>
        <v>2587</v>
      </c>
      <c r="P21" s="526">
        <v>2395.6999999999998</v>
      </c>
      <c r="Q21" s="80">
        <f t="shared" si="5"/>
        <v>2683.1000000000004</v>
      </c>
      <c r="R21" s="80">
        <f t="shared" si="10"/>
        <v>111.99649371791128</v>
      </c>
      <c r="S21" s="42">
        <f t="shared" si="11"/>
        <v>103.71472748357171</v>
      </c>
      <c r="T21" s="81"/>
      <c r="U21" s="81">
        <f t="shared" si="6"/>
        <v>0</v>
      </c>
      <c r="V21" s="82"/>
      <c r="W21" s="402">
        <f t="shared" si="12"/>
        <v>2587</v>
      </c>
      <c r="X21" s="638">
        <v>2395.6999999999998</v>
      </c>
      <c r="Y21" s="80">
        <f t="shared" si="7"/>
        <v>2683.1000000000004</v>
      </c>
      <c r="Z21" s="80">
        <f t="shared" si="13"/>
        <v>111.99649371791128</v>
      </c>
      <c r="AA21" s="80">
        <f t="shared" si="14"/>
        <v>103.71472748357171</v>
      </c>
      <c r="AB21" s="402">
        <v>2085</v>
      </c>
      <c r="AC21" s="80">
        <v>2179.3000000000002</v>
      </c>
      <c r="AD21" s="403">
        <f t="shared" si="15"/>
        <v>104.52278177458034</v>
      </c>
      <c r="AE21" s="80"/>
      <c r="AF21" s="128">
        <v>0</v>
      </c>
      <c r="AG21" s="81"/>
      <c r="AH21" s="402">
        <v>2085</v>
      </c>
      <c r="AI21" s="80">
        <v>2179.3000000000002</v>
      </c>
      <c r="AJ21" s="80">
        <f t="shared" si="16"/>
        <v>104.52278177458034</v>
      </c>
    </row>
    <row r="22" spans="1:36" ht="21" customHeight="1" thickBot="1">
      <c r="A22" s="184" t="s">
        <v>106</v>
      </c>
      <c r="B22" s="400">
        <f>'Т.об.-расшифровка'!B21</f>
        <v>0</v>
      </c>
      <c r="C22" s="638">
        <v>0</v>
      </c>
      <c r="D22" s="77">
        <v>100.3</v>
      </c>
      <c r="E22" s="77"/>
      <c r="F22" s="77"/>
      <c r="G22" s="405"/>
      <c r="H22" s="407">
        <v>100.3</v>
      </c>
      <c r="I22" s="82"/>
      <c r="J22" s="248">
        <f t="shared" si="1"/>
        <v>0</v>
      </c>
      <c r="K22" s="638">
        <v>0</v>
      </c>
      <c r="L22" s="42">
        <f t="shared" si="2"/>
        <v>0</v>
      </c>
      <c r="M22" s="42"/>
      <c r="N22" s="42"/>
      <c r="O22" s="248">
        <f t="shared" si="4"/>
        <v>0</v>
      </c>
      <c r="P22" s="526">
        <v>1737.5</v>
      </c>
      <c r="Q22" s="80">
        <v>1153.3</v>
      </c>
      <c r="R22" s="80">
        <f t="shared" si="10"/>
        <v>66.376978417266187</v>
      </c>
      <c r="S22" s="42" t="e">
        <f t="shared" si="11"/>
        <v>#DIV/0!</v>
      </c>
      <c r="T22" s="81"/>
      <c r="U22" s="80">
        <f t="shared" si="6"/>
        <v>1153.3</v>
      </c>
      <c r="V22" s="82"/>
      <c r="W22" s="402">
        <f>O22+T22</f>
        <v>0</v>
      </c>
      <c r="X22" s="638">
        <v>0</v>
      </c>
      <c r="Y22" s="80">
        <f t="shared" si="7"/>
        <v>0</v>
      </c>
      <c r="Z22" s="80"/>
      <c r="AA22" s="80"/>
      <c r="AB22" s="248">
        <v>0</v>
      </c>
      <c r="AC22" s="555">
        <v>1053</v>
      </c>
      <c r="AD22" s="403" t="e">
        <f t="shared" si="15"/>
        <v>#DIV/0!</v>
      </c>
      <c r="AE22" s="80"/>
      <c r="AF22" s="42">
        <v>1053</v>
      </c>
      <c r="AG22" s="81"/>
      <c r="AH22" s="248">
        <v>0</v>
      </c>
      <c r="AI22" s="555">
        <v>0</v>
      </c>
      <c r="AJ22" s="80" t="e">
        <f t="shared" si="16"/>
        <v>#DIV/0!</v>
      </c>
    </row>
    <row r="23" spans="1:36" s="229" customFormat="1" ht="17.25" thickBot="1">
      <c r="A23" s="64" t="s">
        <v>59</v>
      </c>
      <c r="B23" s="722">
        <f>SUM(B5:B22)</f>
        <v>101584</v>
      </c>
      <c r="C23" s="527">
        <v>91331.7</v>
      </c>
      <c r="D23" s="487">
        <f>SUM(D5:D22)</f>
        <v>105392</v>
      </c>
      <c r="E23" s="77">
        <f t="shared" si="17"/>
        <v>115.39476435892466</v>
      </c>
      <c r="F23" s="255">
        <f t="shared" si="8"/>
        <v>103.74862183020947</v>
      </c>
      <c r="G23" s="408"/>
      <c r="H23" s="408">
        <f>SUM(H5:H22)</f>
        <v>254.3</v>
      </c>
      <c r="I23" s="255"/>
      <c r="J23" s="408">
        <f>SUM(J5:J22)</f>
        <v>101584</v>
      </c>
      <c r="K23" s="527">
        <v>91130.7</v>
      </c>
      <c r="L23" s="487">
        <f>SUM(L5:L22)</f>
        <v>105137.7</v>
      </c>
      <c r="M23" s="42">
        <f t="shared" si="9"/>
        <v>115.37023198548897</v>
      </c>
      <c r="N23" s="255">
        <f t="shared" si="3"/>
        <v>103.49828713183177</v>
      </c>
      <c r="O23" s="745">
        <f>SUM(O5:O22)</f>
        <v>534055</v>
      </c>
      <c r="P23" s="850">
        <f>SUM(P5:P22)</f>
        <v>507025.60000000003</v>
      </c>
      <c r="Q23" s="487">
        <f>SUM(Q5:Q22)</f>
        <v>548281.30000000005</v>
      </c>
      <c r="R23" s="80">
        <f t="shared" si="10"/>
        <v>108.13680808227434</v>
      </c>
      <c r="S23" s="255">
        <f t="shared" si="11"/>
        <v>102.66382675941617</v>
      </c>
      <c r="T23" s="408">
        <f>SUM(T5:T21)</f>
        <v>0</v>
      </c>
      <c r="U23" s="408">
        <f>SUM(U5:U22)</f>
        <v>1944.3</v>
      </c>
      <c r="V23" s="255"/>
      <c r="W23" s="745">
        <f>SUM(W5:W22)</f>
        <v>534055</v>
      </c>
      <c r="X23" s="850">
        <f>SUM(X5:X22)</f>
        <v>504191.10000000003</v>
      </c>
      <c r="Y23" s="487">
        <f>SUM(Y5:Y22)</f>
        <v>546337</v>
      </c>
      <c r="Z23" s="80">
        <f t="shared" si="13"/>
        <v>108.35911224930388</v>
      </c>
      <c r="AA23" s="403">
        <f t="shared" si="14"/>
        <v>102.29976313301063</v>
      </c>
      <c r="AB23" s="745">
        <v>432471</v>
      </c>
      <c r="AC23" s="487">
        <f>SUM(AC5:AC22)</f>
        <v>442889.3</v>
      </c>
      <c r="AD23" s="746">
        <f t="shared" si="15"/>
        <v>102.40901702079445</v>
      </c>
      <c r="AE23" s="80"/>
      <c r="AF23" s="745">
        <v>1690</v>
      </c>
      <c r="AG23" s="408">
        <f>SUM(AG5:AG21)</f>
        <v>0</v>
      </c>
      <c r="AH23" s="745">
        <v>432471</v>
      </c>
      <c r="AI23" s="487">
        <f>SUM(AI5:AI22)</f>
        <v>441199.3</v>
      </c>
      <c r="AJ23" s="747">
        <f t="shared" si="16"/>
        <v>102.0182393732759</v>
      </c>
    </row>
    <row r="24" spans="1:36">
      <c r="B24" s="284"/>
      <c r="C24" s="323"/>
      <c r="G24" s="229"/>
      <c r="H24" s="229"/>
      <c r="I24" s="229"/>
      <c r="J24" s="149"/>
      <c r="K24" s="149"/>
      <c r="L24" s="150">
        <f>L23-J23</f>
        <v>3553.6999999999971</v>
      </c>
      <c r="M24" s="150"/>
      <c r="N24" s="149"/>
      <c r="O24" s="149"/>
      <c r="P24" s="149"/>
      <c r="Q24" s="149" t="s">
        <v>199</v>
      </c>
      <c r="R24" s="149"/>
      <c r="S24" s="149"/>
      <c r="T24" s="149"/>
      <c r="U24" s="149"/>
      <c r="V24" s="149"/>
      <c r="W24" s="149"/>
      <c r="X24" s="149"/>
      <c r="Y24" s="150">
        <f>Y23-W23</f>
        <v>12282</v>
      </c>
      <c r="Z24" s="150"/>
      <c r="AA24" s="149"/>
      <c r="AB24" s="322"/>
      <c r="AC24" s="322"/>
      <c r="AD24" s="368"/>
      <c r="AE24" s="368"/>
      <c r="AF24" s="368"/>
      <c r="AG24" s="368"/>
      <c r="AH24" s="322"/>
      <c r="AI24" s="322">
        <f>SUM(AI5:AI22)</f>
        <v>441199.3</v>
      </c>
      <c r="AJ24" s="368"/>
    </row>
    <row r="25" spans="1:36">
      <c r="J25" s="149"/>
      <c r="K25" s="149"/>
      <c r="L25" s="532"/>
      <c r="M25" s="532"/>
      <c r="N25" s="533"/>
      <c r="O25" s="533"/>
      <c r="P25" s="533"/>
      <c r="Q25" s="533"/>
      <c r="R25" s="533"/>
      <c r="S25" s="533"/>
      <c r="T25" s="533"/>
      <c r="U25" s="533"/>
      <c r="V25" s="533"/>
      <c r="W25" s="533"/>
      <c r="X25" s="533"/>
      <c r="Y25" s="532"/>
      <c r="Z25" s="148"/>
      <c r="AA25" s="149"/>
      <c r="AB25" s="215"/>
      <c r="AC25" s="215"/>
      <c r="AD25" s="215"/>
      <c r="AF25" s="215"/>
      <c r="AH25" s="215"/>
      <c r="AI25" s="215"/>
      <c r="AJ25" s="215"/>
    </row>
    <row r="26" spans="1:36">
      <c r="D26" s="438"/>
      <c r="E26" s="84"/>
      <c r="J26" s="149"/>
      <c r="K26" s="149"/>
      <c r="L26" s="533"/>
      <c r="M26" s="533"/>
      <c r="N26" s="533"/>
      <c r="O26" s="533"/>
      <c r="P26" s="533"/>
      <c r="Q26" s="533"/>
      <c r="R26" s="533"/>
      <c r="S26" s="533"/>
      <c r="T26" s="533"/>
      <c r="U26" s="533"/>
      <c r="V26" s="533"/>
      <c r="W26" s="533"/>
      <c r="X26" s="533"/>
      <c r="Y26" s="533"/>
      <c r="Z26" s="149"/>
      <c r="AA26" s="149"/>
    </row>
    <row r="27" spans="1:36">
      <c r="Y27" s="96"/>
      <c r="Z27" s="96"/>
    </row>
  </sheetData>
  <mergeCells count="11">
    <mergeCell ref="G3:I3"/>
    <mergeCell ref="J3:N3"/>
    <mergeCell ref="A1:AA1"/>
    <mergeCell ref="B2:N2"/>
    <mergeCell ref="B3:F3"/>
    <mergeCell ref="AH3:AJ3"/>
    <mergeCell ref="O2:AA2"/>
    <mergeCell ref="O3:S3"/>
    <mergeCell ref="T3:V3"/>
    <mergeCell ref="W3:AA3"/>
    <mergeCell ref="AE3:AG3"/>
  </mergeCells>
  <phoneticPr fontId="24" type="noConversion"/>
  <pageMargins left="0.39370078740157483" right="0" top="0.19685039370078741" bottom="0.19685039370078741" header="0.51181102362204722" footer="0.51181102362204722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92D050"/>
  </sheetPr>
  <dimension ref="A1:AC36"/>
  <sheetViews>
    <sheetView zoomScale="83" zoomScaleNormal="83" workbookViewId="0">
      <pane xSplit="1" ySplit="7" topLeftCell="B14" activePane="bottomRight" state="frozen"/>
      <selection pane="topRight" activeCell="B1" sqref="B1"/>
      <selection pane="bottomLeft" activeCell="A7" sqref="A7"/>
      <selection pane="bottomRight" activeCell="J25" sqref="J25"/>
    </sheetView>
  </sheetViews>
  <sheetFormatPr defaultRowHeight="15"/>
  <cols>
    <col min="1" max="1" width="9.21875" customWidth="1"/>
    <col min="2" max="2" width="4.6640625" customWidth="1"/>
    <col min="3" max="3" width="6.109375" customWidth="1"/>
    <col min="4" max="4" width="4.6640625" customWidth="1"/>
    <col min="5" max="5" width="5.109375" customWidth="1"/>
    <col min="6" max="7" width="5.6640625" customWidth="1"/>
    <col min="8" max="8" width="4.77734375" customWidth="1"/>
    <col min="9" max="9" width="5.6640625" customWidth="1"/>
    <col min="10" max="10" width="5.88671875" customWidth="1"/>
    <col min="11" max="11" width="6.21875" customWidth="1"/>
    <col min="12" max="12" width="5.33203125" customWidth="1"/>
    <col min="13" max="15" width="5" customWidth="1"/>
    <col min="16" max="16" width="4.6640625" customWidth="1"/>
    <col min="17" max="17" width="5" customWidth="1"/>
    <col min="18" max="18" width="4.77734375" customWidth="1"/>
    <col min="19" max="23" width="5.6640625" customWidth="1"/>
    <col min="24" max="25" width="6.21875" customWidth="1"/>
    <col min="26" max="26" width="5.6640625" customWidth="1"/>
    <col min="27" max="27" width="4.109375" customWidth="1"/>
    <col min="28" max="28" width="5" customWidth="1"/>
    <col min="29" max="29" width="5.6640625" customWidth="1"/>
  </cols>
  <sheetData>
    <row r="1" spans="1:29" ht="17.45" customHeight="1">
      <c r="A1" t="s">
        <v>179</v>
      </c>
      <c r="B1" s="1008" t="s">
        <v>420</v>
      </c>
      <c r="C1" s="1008"/>
      <c r="D1" s="1008"/>
      <c r="E1" s="1008"/>
      <c r="F1" s="1008"/>
      <c r="G1" s="1008"/>
      <c r="H1" s="1008"/>
      <c r="I1" s="1008"/>
      <c r="J1" s="1008"/>
      <c r="K1" s="1008"/>
      <c r="L1" s="1008"/>
      <c r="M1" s="1008"/>
      <c r="N1" s="1008"/>
      <c r="O1" s="1008"/>
      <c r="P1" s="1008"/>
      <c r="Q1" s="1008"/>
      <c r="R1" s="1008"/>
      <c r="S1" s="1008"/>
      <c r="T1" s="1008"/>
      <c r="U1" s="1008"/>
      <c r="V1" s="1008"/>
      <c r="W1" s="1008"/>
      <c r="X1" s="1008"/>
      <c r="Y1" s="1008"/>
      <c r="Z1" s="1008"/>
      <c r="AA1" s="1008"/>
      <c r="AB1" s="1008"/>
      <c r="AC1" s="1008"/>
    </row>
    <row r="2" spans="1:29" ht="15.6" customHeight="1" thickBot="1">
      <c r="A2" s="8"/>
      <c r="B2" s="1009"/>
      <c r="C2" s="1009"/>
      <c r="D2" s="1009"/>
      <c r="E2" s="1009"/>
      <c r="F2" s="1009"/>
      <c r="G2" s="1009"/>
      <c r="H2" s="1009"/>
      <c r="I2" s="1009"/>
      <c r="J2" s="1009"/>
      <c r="K2" s="1009"/>
      <c r="L2" s="1009"/>
      <c r="M2" s="1009"/>
      <c r="N2" s="1009"/>
      <c r="O2" s="1009"/>
      <c r="P2" s="1009"/>
      <c r="Q2" s="1009"/>
      <c r="R2" s="1009"/>
      <c r="S2" s="1009"/>
      <c r="T2" s="1009"/>
      <c r="U2" s="1009"/>
      <c r="V2" s="1009"/>
      <c r="W2" s="1009"/>
      <c r="X2" s="1009"/>
      <c r="Y2" s="1009"/>
      <c r="Z2" s="1009"/>
      <c r="AA2" s="1009"/>
      <c r="AB2" s="1009"/>
      <c r="AC2" s="1009"/>
    </row>
    <row r="3" spans="1:29" ht="19.899999999999999" customHeight="1" thickBot="1">
      <c r="A3" s="900" t="s">
        <v>139</v>
      </c>
      <c r="B3" s="1033" t="s">
        <v>421</v>
      </c>
      <c r="C3" s="1034"/>
      <c r="D3" s="1034"/>
      <c r="E3" s="1034"/>
      <c r="F3" s="1034"/>
      <c r="G3" s="1034"/>
      <c r="H3" s="1034"/>
      <c r="I3" s="1034"/>
      <c r="J3" s="1034"/>
      <c r="K3" s="1034"/>
      <c r="L3" s="1035"/>
      <c r="M3" s="1036" t="s">
        <v>422</v>
      </c>
      <c r="N3" s="1037"/>
      <c r="O3" s="1037"/>
      <c r="P3" s="1037"/>
      <c r="Q3" s="1037"/>
      <c r="R3" s="1037"/>
      <c r="S3" s="1037"/>
      <c r="T3" s="1037"/>
      <c r="U3" s="1037"/>
      <c r="V3" s="1037"/>
      <c r="W3" s="1038"/>
      <c r="X3" s="1001" t="s">
        <v>120</v>
      </c>
      <c r="Y3" s="1002"/>
      <c r="Z3" s="1002"/>
      <c r="AA3" s="1002"/>
      <c r="AB3" s="1002"/>
      <c r="AC3" s="1003"/>
    </row>
    <row r="4" spans="1:29" ht="19.149999999999999" customHeight="1" thickBot="1">
      <c r="A4" s="901"/>
      <c r="B4" s="1021" t="s">
        <v>163</v>
      </c>
      <c r="C4" s="1022"/>
      <c r="D4" s="114" t="s">
        <v>61</v>
      </c>
      <c r="E4" s="115"/>
      <c r="F4" s="116" t="s">
        <v>164</v>
      </c>
      <c r="G4" s="116"/>
      <c r="H4" s="116"/>
      <c r="I4" s="117"/>
      <c r="J4" s="858" t="s">
        <v>62</v>
      </c>
      <c r="K4" s="1039"/>
      <c r="L4" s="1018" t="s">
        <v>165</v>
      </c>
      <c r="M4" s="1021" t="s">
        <v>163</v>
      </c>
      <c r="N4" s="1022"/>
      <c r="O4" s="114" t="s">
        <v>61</v>
      </c>
      <c r="P4" s="115"/>
      <c r="Q4" s="118" t="s">
        <v>180</v>
      </c>
      <c r="R4" s="118"/>
      <c r="S4" s="118"/>
      <c r="T4" s="119"/>
      <c r="U4" s="1028" t="s">
        <v>181</v>
      </c>
      <c r="V4" s="1029"/>
      <c r="W4" s="1042" t="s">
        <v>182</v>
      </c>
      <c r="X4" s="858" t="s">
        <v>183</v>
      </c>
      <c r="Y4" s="1025"/>
      <c r="Z4" s="1015" t="s">
        <v>184</v>
      </c>
      <c r="AA4" s="114" t="s">
        <v>61</v>
      </c>
      <c r="AB4" s="115"/>
      <c r="AC4" s="1018" t="s">
        <v>185</v>
      </c>
    </row>
    <row r="5" spans="1:29" s="201" customFormat="1" ht="19.899999999999999" customHeight="1" thickBot="1">
      <c r="A5" s="901"/>
      <c r="B5" s="1023"/>
      <c r="C5" s="1024"/>
      <c r="D5" s="1010">
        <v>42917</v>
      </c>
      <c r="E5" s="1010">
        <v>43282</v>
      </c>
      <c r="F5" s="1013" t="s">
        <v>424</v>
      </c>
      <c r="G5" s="1014"/>
      <c r="H5" s="1013" t="s">
        <v>425</v>
      </c>
      <c r="I5" s="1014"/>
      <c r="J5" s="1040"/>
      <c r="K5" s="1041"/>
      <c r="L5" s="1019"/>
      <c r="M5" s="1023"/>
      <c r="N5" s="1024"/>
      <c r="O5" s="1010">
        <v>42917</v>
      </c>
      <c r="P5" s="1010">
        <v>43282</v>
      </c>
      <c r="Q5" s="1013" t="s">
        <v>424</v>
      </c>
      <c r="R5" s="1014"/>
      <c r="S5" s="1013" t="s">
        <v>425</v>
      </c>
      <c r="T5" s="1014"/>
      <c r="U5" s="1030"/>
      <c r="V5" s="1031"/>
      <c r="W5" s="1043"/>
      <c r="X5" s="1026"/>
      <c r="Y5" s="1027"/>
      <c r="Z5" s="1016"/>
      <c r="AA5" s="1010">
        <v>42917</v>
      </c>
      <c r="AB5" s="1010">
        <v>43282</v>
      </c>
      <c r="AC5" s="1019"/>
    </row>
    <row r="6" spans="1:29" s="201" customFormat="1" ht="19.899999999999999" customHeight="1">
      <c r="A6" s="901"/>
      <c r="B6" s="342" t="s">
        <v>423</v>
      </c>
      <c r="C6" s="342" t="s">
        <v>423</v>
      </c>
      <c r="D6" s="1011"/>
      <c r="E6" s="1012"/>
      <c r="F6" s="343" t="s">
        <v>64</v>
      </c>
      <c r="G6" s="343" t="s">
        <v>65</v>
      </c>
      <c r="H6" s="343" t="s">
        <v>64</v>
      </c>
      <c r="I6" s="343" t="s">
        <v>65</v>
      </c>
      <c r="J6" s="342" t="s">
        <v>423</v>
      </c>
      <c r="K6" s="342" t="s">
        <v>423</v>
      </c>
      <c r="L6" s="1019"/>
      <c r="M6" s="342" t="s">
        <v>423</v>
      </c>
      <c r="N6" s="342" t="s">
        <v>423</v>
      </c>
      <c r="O6" s="1011"/>
      <c r="P6" s="1012"/>
      <c r="Q6" s="344" t="s">
        <v>64</v>
      </c>
      <c r="R6" s="343" t="s">
        <v>65</v>
      </c>
      <c r="S6" s="343" t="s">
        <v>64</v>
      </c>
      <c r="T6" s="343" t="s">
        <v>65</v>
      </c>
      <c r="U6" s="342" t="s">
        <v>423</v>
      </c>
      <c r="V6" s="342" t="s">
        <v>423</v>
      </c>
      <c r="W6" s="1043"/>
      <c r="X6" s="342" t="s">
        <v>423</v>
      </c>
      <c r="Y6" s="342" t="s">
        <v>423</v>
      </c>
      <c r="Z6" s="1016"/>
      <c r="AA6" s="1011"/>
      <c r="AB6" s="1012"/>
      <c r="AC6" s="1019"/>
    </row>
    <row r="7" spans="1:29" s="201" customFormat="1" ht="19.899999999999999" customHeight="1" thickBot="1">
      <c r="A7" s="1032"/>
      <c r="B7" s="345">
        <v>2017</v>
      </c>
      <c r="C7" s="345">
        <v>2018</v>
      </c>
      <c r="D7" s="1011"/>
      <c r="E7" s="1012"/>
      <c r="F7" s="346" t="s">
        <v>66</v>
      </c>
      <c r="G7" s="346" t="s">
        <v>67</v>
      </c>
      <c r="H7" s="346" t="s">
        <v>66</v>
      </c>
      <c r="I7" s="346" t="s">
        <v>67</v>
      </c>
      <c r="J7" s="345">
        <v>2017</v>
      </c>
      <c r="K7" s="345">
        <v>2018</v>
      </c>
      <c r="L7" s="1020"/>
      <c r="M7" s="345">
        <v>2017</v>
      </c>
      <c r="N7" s="345">
        <v>2018</v>
      </c>
      <c r="O7" s="1011"/>
      <c r="P7" s="1012"/>
      <c r="Q7" s="347" t="s">
        <v>66</v>
      </c>
      <c r="R7" s="348" t="s">
        <v>67</v>
      </c>
      <c r="S7" s="348" t="s">
        <v>66</v>
      </c>
      <c r="T7" s="348" t="s">
        <v>67</v>
      </c>
      <c r="U7" s="345">
        <v>2017</v>
      </c>
      <c r="V7" s="345">
        <v>2018</v>
      </c>
      <c r="W7" s="1043"/>
      <c r="X7" s="345">
        <v>2017</v>
      </c>
      <c r="Y7" s="345">
        <v>2018</v>
      </c>
      <c r="Z7" s="1017"/>
      <c r="AA7" s="1011"/>
      <c r="AB7" s="1012"/>
      <c r="AC7" s="1020"/>
    </row>
    <row r="8" spans="1:29" ht="34.9" customHeight="1">
      <c r="A8" s="208" t="s">
        <v>86</v>
      </c>
      <c r="B8" s="73">
        <v>2044</v>
      </c>
      <c r="C8" s="73">
        <v>2075</v>
      </c>
      <c r="D8" s="120">
        <v>850</v>
      </c>
      <c r="E8" s="120">
        <v>850</v>
      </c>
      <c r="F8" s="88">
        <f>SUM(B8-D8)</f>
        <v>1194</v>
      </c>
      <c r="G8" s="123">
        <f>SUM(F8*0.6)</f>
        <v>716.4</v>
      </c>
      <c r="H8" s="45">
        <f>SUM(C8-E8)</f>
        <v>1225</v>
      </c>
      <c r="I8" s="73">
        <f>SUM(H8*0.6)</f>
        <v>735</v>
      </c>
      <c r="J8" s="122">
        <f>SUM(D8+G8)</f>
        <v>1566.4</v>
      </c>
      <c r="K8" s="123">
        <f>SUM(E8+I8)</f>
        <v>1585</v>
      </c>
      <c r="L8" s="469">
        <f>SUM(K8/J8)*100</f>
        <v>101.18743615934626</v>
      </c>
      <c r="M8" s="188">
        <v>68</v>
      </c>
      <c r="N8" s="188">
        <v>65</v>
      </c>
      <c r="O8" s="188">
        <v>21</v>
      </c>
      <c r="P8" s="188">
        <v>21</v>
      </c>
      <c r="Q8" s="171">
        <f>SUM(M8-O8)</f>
        <v>47</v>
      </c>
      <c r="R8" s="172">
        <f t="shared" ref="R8:R25" si="0">SUM(Q8*0.6)</f>
        <v>28.2</v>
      </c>
      <c r="S8" s="173">
        <f>SUM(N8-P8)</f>
        <v>44</v>
      </c>
      <c r="T8" s="172">
        <f t="shared" ref="T8:T25" si="1">SUM(S8*0.6)</f>
        <v>26.4</v>
      </c>
      <c r="U8" s="172">
        <f>SUM(O8+R8)</f>
        <v>49.2</v>
      </c>
      <c r="V8" s="172">
        <f>SUM(P8+T8)</f>
        <v>47.4</v>
      </c>
      <c r="W8" s="174">
        <f>SUM(V8/U8)*100</f>
        <v>96.341463414634148</v>
      </c>
      <c r="X8" s="124">
        <f>J8+U8</f>
        <v>1615.6000000000001</v>
      </c>
      <c r="Y8" s="123">
        <f>K8+V8</f>
        <v>1632.4</v>
      </c>
      <c r="Z8" s="125">
        <f>Y8/X8*100</f>
        <v>101.03986135181975</v>
      </c>
      <c r="AA8" s="126">
        <f>D8+O8</f>
        <v>871</v>
      </c>
      <c r="AB8" s="121">
        <f>E8+P8</f>
        <v>871</v>
      </c>
      <c r="AC8" s="733">
        <f>AB8/AA8*100</f>
        <v>100</v>
      </c>
    </row>
    <row r="9" spans="1:29" ht="34.9" customHeight="1">
      <c r="A9" s="209" t="s">
        <v>87</v>
      </c>
      <c r="B9" s="74">
        <v>301</v>
      </c>
      <c r="C9" s="74">
        <v>265</v>
      </c>
      <c r="D9" s="127"/>
      <c r="E9" s="127"/>
      <c r="F9" s="87">
        <f t="shared" ref="F9:F24" si="2">SUM(B9-D9)</f>
        <v>301</v>
      </c>
      <c r="G9" s="42">
        <f t="shared" ref="G9:G24" si="3">SUM(F9*0.6)</f>
        <v>180.6</v>
      </c>
      <c r="H9" s="34">
        <f t="shared" ref="H9:H24" si="4">SUM(C9-E9)</f>
        <v>265</v>
      </c>
      <c r="I9" s="74">
        <f t="shared" ref="I9:I24" si="5">SUM(H9*0.6)</f>
        <v>159</v>
      </c>
      <c r="J9" s="129">
        <f>SUM(D9+G9)</f>
        <v>180.6</v>
      </c>
      <c r="K9" s="42">
        <f>SUM(E9+I9)</f>
        <v>159</v>
      </c>
      <c r="L9" s="134">
        <f t="shared" ref="L9:L24" si="6">SUM(K9/J9)*100</f>
        <v>88.039867109634557</v>
      </c>
      <c r="M9" s="189">
        <v>12</v>
      </c>
      <c r="N9" s="189">
        <v>9</v>
      </c>
      <c r="O9" s="189">
        <v>2</v>
      </c>
      <c r="P9" s="189">
        <v>2</v>
      </c>
      <c r="Q9" s="175">
        <f t="shared" ref="Q9:Q24" si="7">SUM(M9-O9)</f>
        <v>10</v>
      </c>
      <c r="R9" s="176">
        <f t="shared" si="0"/>
        <v>6</v>
      </c>
      <c r="S9" s="177">
        <f t="shared" ref="S9:S24" si="8">SUM(N9-P9)</f>
        <v>7</v>
      </c>
      <c r="T9" s="176">
        <f t="shared" si="1"/>
        <v>4.2</v>
      </c>
      <c r="U9" s="176">
        <f>SUM(O9+R9)</f>
        <v>8</v>
      </c>
      <c r="V9" s="176">
        <f>SUM(P9+T9)</f>
        <v>6.2</v>
      </c>
      <c r="W9" s="169">
        <f t="shared" ref="W9:W24" si="9">SUM(V9/U9)*100</f>
        <v>77.5</v>
      </c>
      <c r="X9" s="131">
        <f t="shared" ref="X9:Y24" si="10">J9+U9</f>
        <v>188.6</v>
      </c>
      <c r="Y9" s="42">
        <f t="shared" si="10"/>
        <v>165.2</v>
      </c>
      <c r="Z9" s="132">
        <f t="shared" ref="Z9:Z25" si="11">Y9/X9*100</f>
        <v>87.59278897136798</v>
      </c>
      <c r="AA9" s="133">
        <f t="shared" ref="AA9:AB24" si="12">D9+O9</f>
        <v>2</v>
      </c>
      <c r="AB9" s="128">
        <f t="shared" si="12"/>
        <v>2</v>
      </c>
      <c r="AC9" s="734">
        <f t="shared" ref="AC9:AC25" si="13">AB9/AA9*100</f>
        <v>100</v>
      </c>
    </row>
    <row r="10" spans="1:29" ht="34.9" customHeight="1">
      <c r="A10" s="209" t="s">
        <v>88</v>
      </c>
      <c r="B10" s="74"/>
      <c r="C10" s="74"/>
      <c r="D10" s="127"/>
      <c r="E10" s="127"/>
      <c r="F10" s="87"/>
      <c r="G10" s="128"/>
      <c r="H10" s="34"/>
      <c r="I10" s="74"/>
      <c r="J10" s="129"/>
      <c r="K10" s="42"/>
      <c r="L10" s="134"/>
      <c r="M10" s="189">
        <v>51</v>
      </c>
      <c r="N10" s="189">
        <v>58</v>
      </c>
      <c r="O10" s="189">
        <v>11</v>
      </c>
      <c r="P10" s="189">
        <v>11</v>
      </c>
      <c r="Q10" s="175">
        <f t="shared" si="7"/>
        <v>40</v>
      </c>
      <c r="R10" s="176">
        <f t="shared" si="0"/>
        <v>24</v>
      </c>
      <c r="S10" s="177">
        <f t="shared" si="8"/>
        <v>47</v>
      </c>
      <c r="T10" s="176">
        <f t="shared" si="1"/>
        <v>28.2</v>
      </c>
      <c r="U10" s="176">
        <f t="shared" ref="U10:U24" si="14">SUM(O10+R10)</f>
        <v>35</v>
      </c>
      <c r="V10" s="176">
        <f t="shared" ref="V10:V24" si="15">SUM(P10+T10)</f>
        <v>39.200000000000003</v>
      </c>
      <c r="W10" s="168">
        <f t="shared" si="9"/>
        <v>112.00000000000001</v>
      </c>
      <c r="X10" s="131">
        <f t="shared" si="10"/>
        <v>35</v>
      </c>
      <c r="Y10" s="42">
        <f t="shared" si="10"/>
        <v>39.200000000000003</v>
      </c>
      <c r="Z10" s="132">
        <f t="shared" si="11"/>
        <v>112.00000000000001</v>
      </c>
      <c r="AA10" s="133">
        <f t="shared" si="12"/>
        <v>11</v>
      </c>
      <c r="AB10" s="128">
        <f t="shared" si="12"/>
        <v>11</v>
      </c>
      <c r="AC10" s="734">
        <f t="shared" si="13"/>
        <v>100</v>
      </c>
    </row>
    <row r="11" spans="1:29" ht="34.9" customHeight="1">
      <c r="A11" s="209" t="s">
        <v>89</v>
      </c>
      <c r="B11" s="74">
        <v>1877</v>
      </c>
      <c r="C11" s="74">
        <v>1885</v>
      </c>
      <c r="D11" s="127">
        <v>639</v>
      </c>
      <c r="E11" s="127">
        <v>639</v>
      </c>
      <c r="F11" s="87">
        <f t="shared" si="2"/>
        <v>1238</v>
      </c>
      <c r="G11" s="42">
        <f t="shared" si="3"/>
        <v>742.8</v>
      </c>
      <c r="H11" s="34">
        <f t="shared" si="4"/>
        <v>1246</v>
      </c>
      <c r="I11" s="74">
        <f t="shared" si="5"/>
        <v>747.6</v>
      </c>
      <c r="J11" s="129">
        <f>SUM(D11+G11)</f>
        <v>1381.8</v>
      </c>
      <c r="K11" s="42">
        <f>SUM(E11+I11)</f>
        <v>1386.6</v>
      </c>
      <c r="L11" s="130">
        <f t="shared" si="6"/>
        <v>100.34737299174989</v>
      </c>
      <c r="M11" s="189">
        <v>38</v>
      </c>
      <c r="N11" s="189">
        <v>50</v>
      </c>
      <c r="O11" s="189">
        <v>12</v>
      </c>
      <c r="P11" s="189">
        <v>12</v>
      </c>
      <c r="Q11" s="175">
        <f t="shared" si="7"/>
        <v>26</v>
      </c>
      <c r="R11" s="176">
        <f t="shared" si="0"/>
        <v>15.6</v>
      </c>
      <c r="S11" s="177">
        <f t="shared" si="8"/>
        <v>38</v>
      </c>
      <c r="T11" s="176">
        <f t="shared" si="1"/>
        <v>22.8</v>
      </c>
      <c r="U11" s="176">
        <f t="shared" si="14"/>
        <v>27.6</v>
      </c>
      <c r="V11" s="176">
        <f t="shared" si="15"/>
        <v>34.799999999999997</v>
      </c>
      <c r="W11" s="168">
        <f t="shared" si="9"/>
        <v>126.08695652173911</v>
      </c>
      <c r="X11" s="131">
        <f t="shared" si="10"/>
        <v>1409.3999999999999</v>
      </c>
      <c r="Y11" s="42">
        <f t="shared" si="10"/>
        <v>1421.3999999999999</v>
      </c>
      <c r="Z11" s="132">
        <f t="shared" si="11"/>
        <v>100.85142613878246</v>
      </c>
      <c r="AA11" s="133">
        <f t="shared" si="12"/>
        <v>651</v>
      </c>
      <c r="AB11" s="128">
        <f t="shared" si="12"/>
        <v>651</v>
      </c>
      <c r="AC11" s="734">
        <f t="shared" si="13"/>
        <v>100</v>
      </c>
    </row>
    <row r="12" spans="1:29" ht="34.9" customHeight="1">
      <c r="A12" s="209" t="s">
        <v>90</v>
      </c>
      <c r="B12" s="74"/>
      <c r="C12" s="74"/>
      <c r="D12" s="127"/>
      <c r="E12" s="127"/>
      <c r="F12" s="87"/>
      <c r="G12" s="128"/>
      <c r="H12" s="34"/>
      <c r="I12" s="74"/>
      <c r="J12" s="129"/>
      <c r="K12" s="42"/>
      <c r="L12" s="134"/>
      <c r="M12" s="189">
        <v>61</v>
      </c>
      <c r="N12" s="189">
        <v>61</v>
      </c>
      <c r="O12" s="189">
        <v>16</v>
      </c>
      <c r="P12" s="189">
        <v>16</v>
      </c>
      <c r="Q12" s="175">
        <f t="shared" si="7"/>
        <v>45</v>
      </c>
      <c r="R12" s="176">
        <f t="shared" si="0"/>
        <v>27</v>
      </c>
      <c r="S12" s="177">
        <f t="shared" si="8"/>
        <v>45</v>
      </c>
      <c r="T12" s="176">
        <f t="shared" si="1"/>
        <v>27</v>
      </c>
      <c r="U12" s="176">
        <f t="shared" si="14"/>
        <v>43</v>
      </c>
      <c r="V12" s="176">
        <f t="shared" si="15"/>
        <v>43</v>
      </c>
      <c r="W12" s="168">
        <f t="shared" si="9"/>
        <v>100</v>
      </c>
      <c r="X12" s="131">
        <f t="shared" si="10"/>
        <v>43</v>
      </c>
      <c r="Y12" s="42">
        <f t="shared" si="10"/>
        <v>43</v>
      </c>
      <c r="Z12" s="132">
        <f t="shared" si="11"/>
        <v>100</v>
      </c>
      <c r="AA12" s="133">
        <f t="shared" si="12"/>
        <v>16</v>
      </c>
      <c r="AB12" s="128">
        <f t="shared" si="12"/>
        <v>16</v>
      </c>
      <c r="AC12" s="734">
        <f t="shared" si="13"/>
        <v>100</v>
      </c>
    </row>
    <row r="13" spans="1:29" ht="34.9" customHeight="1">
      <c r="A13" s="209" t="s">
        <v>91</v>
      </c>
      <c r="B13" s="74"/>
      <c r="C13" s="74"/>
      <c r="D13" s="127"/>
      <c r="E13" s="127"/>
      <c r="F13" s="87">
        <f t="shared" si="2"/>
        <v>0</v>
      </c>
      <c r="G13" s="128">
        <f t="shared" si="3"/>
        <v>0</v>
      </c>
      <c r="H13" s="34">
        <f t="shared" si="4"/>
        <v>0</v>
      </c>
      <c r="I13" s="74">
        <f t="shared" si="5"/>
        <v>0</v>
      </c>
      <c r="J13" s="129">
        <f>SUM(D13+G13)</f>
        <v>0</v>
      </c>
      <c r="K13" s="42">
        <f>SUM(E13+I13)</f>
        <v>0</v>
      </c>
      <c r="L13" s="134"/>
      <c r="M13" s="189">
        <v>57</v>
      </c>
      <c r="N13" s="189">
        <v>49</v>
      </c>
      <c r="O13" s="189">
        <v>17</v>
      </c>
      <c r="P13" s="189">
        <v>15</v>
      </c>
      <c r="Q13" s="175">
        <f t="shared" si="7"/>
        <v>40</v>
      </c>
      <c r="R13" s="176">
        <f t="shared" si="0"/>
        <v>24</v>
      </c>
      <c r="S13" s="177">
        <f t="shared" si="8"/>
        <v>34</v>
      </c>
      <c r="T13" s="176">
        <f t="shared" si="1"/>
        <v>20.399999999999999</v>
      </c>
      <c r="U13" s="176">
        <f t="shared" si="14"/>
        <v>41</v>
      </c>
      <c r="V13" s="176">
        <f t="shared" si="15"/>
        <v>35.4</v>
      </c>
      <c r="W13" s="169">
        <f t="shared" si="9"/>
        <v>86.341463414634148</v>
      </c>
      <c r="X13" s="131">
        <f t="shared" si="10"/>
        <v>41</v>
      </c>
      <c r="Y13" s="42">
        <f t="shared" si="10"/>
        <v>35.4</v>
      </c>
      <c r="Z13" s="132">
        <f t="shared" si="11"/>
        <v>86.341463414634148</v>
      </c>
      <c r="AA13" s="133">
        <f t="shared" si="12"/>
        <v>17</v>
      </c>
      <c r="AB13" s="128">
        <f t="shared" si="12"/>
        <v>15</v>
      </c>
      <c r="AC13" s="79">
        <f t="shared" si="13"/>
        <v>88.235294117647058</v>
      </c>
    </row>
    <row r="14" spans="1:29" ht="34.9" customHeight="1">
      <c r="A14" s="209" t="s">
        <v>92</v>
      </c>
      <c r="B14" s="74">
        <v>1239</v>
      </c>
      <c r="C14" s="74">
        <v>1167</v>
      </c>
      <c r="D14" s="127">
        <v>350</v>
      </c>
      <c r="E14" s="127">
        <v>350</v>
      </c>
      <c r="F14" s="87">
        <f t="shared" si="2"/>
        <v>889</v>
      </c>
      <c r="G14" s="42">
        <f t="shared" si="3"/>
        <v>533.4</v>
      </c>
      <c r="H14" s="34">
        <f t="shared" si="4"/>
        <v>817</v>
      </c>
      <c r="I14" s="74">
        <f t="shared" si="5"/>
        <v>490.2</v>
      </c>
      <c r="J14" s="129">
        <f>SUM(D14+G14)</f>
        <v>883.4</v>
      </c>
      <c r="K14" s="42">
        <f>SUM(E14+I14)</f>
        <v>840.2</v>
      </c>
      <c r="L14" s="134">
        <f t="shared" si="6"/>
        <v>95.109803033733314</v>
      </c>
      <c r="M14" s="189">
        <v>64</v>
      </c>
      <c r="N14" s="189">
        <v>67</v>
      </c>
      <c r="O14" s="189">
        <v>24</v>
      </c>
      <c r="P14" s="189">
        <v>27</v>
      </c>
      <c r="Q14" s="175">
        <f t="shared" si="7"/>
        <v>40</v>
      </c>
      <c r="R14" s="176">
        <f t="shared" si="0"/>
        <v>24</v>
      </c>
      <c r="S14" s="177">
        <f t="shared" si="8"/>
        <v>40</v>
      </c>
      <c r="T14" s="176">
        <f t="shared" si="1"/>
        <v>24</v>
      </c>
      <c r="U14" s="176">
        <f t="shared" si="14"/>
        <v>48</v>
      </c>
      <c r="V14" s="176">
        <f t="shared" si="15"/>
        <v>51</v>
      </c>
      <c r="W14" s="168">
        <f t="shared" si="9"/>
        <v>106.25</v>
      </c>
      <c r="X14" s="131">
        <f t="shared" si="10"/>
        <v>931.4</v>
      </c>
      <c r="Y14" s="42">
        <f t="shared" si="10"/>
        <v>891.2</v>
      </c>
      <c r="Z14" s="135">
        <f t="shared" si="11"/>
        <v>95.683916684560884</v>
      </c>
      <c r="AA14" s="133">
        <f t="shared" si="12"/>
        <v>374</v>
      </c>
      <c r="AB14" s="128">
        <f t="shared" si="12"/>
        <v>377</v>
      </c>
      <c r="AC14" s="734">
        <f t="shared" si="13"/>
        <v>100.80213903743316</v>
      </c>
    </row>
    <row r="15" spans="1:29" ht="34.9" customHeight="1">
      <c r="A15" s="210" t="s">
        <v>93</v>
      </c>
      <c r="B15" s="74">
        <v>1851</v>
      </c>
      <c r="C15" s="74">
        <v>1894</v>
      </c>
      <c r="D15" s="127">
        <v>696</v>
      </c>
      <c r="E15" s="127">
        <v>638</v>
      </c>
      <c r="F15" s="87">
        <f t="shared" si="2"/>
        <v>1155</v>
      </c>
      <c r="G15" s="42">
        <f t="shared" si="3"/>
        <v>693</v>
      </c>
      <c r="H15" s="34">
        <f t="shared" si="4"/>
        <v>1256</v>
      </c>
      <c r="I15" s="74">
        <f t="shared" si="5"/>
        <v>753.6</v>
      </c>
      <c r="J15" s="129">
        <f>SUM(D15+G15)</f>
        <v>1389</v>
      </c>
      <c r="K15" s="42">
        <f>SUM(E15+I15)</f>
        <v>1391.6</v>
      </c>
      <c r="L15" s="130">
        <f t="shared" si="6"/>
        <v>100.18718502519796</v>
      </c>
      <c r="M15" s="189">
        <v>65</v>
      </c>
      <c r="N15" s="189">
        <v>65</v>
      </c>
      <c r="O15" s="189">
        <v>35</v>
      </c>
      <c r="P15" s="189">
        <v>34</v>
      </c>
      <c r="Q15" s="175">
        <f t="shared" si="7"/>
        <v>30</v>
      </c>
      <c r="R15" s="176">
        <f t="shared" si="0"/>
        <v>18</v>
      </c>
      <c r="S15" s="177">
        <f t="shared" si="8"/>
        <v>31</v>
      </c>
      <c r="T15" s="176">
        <f t="shared" si="1"/>
        <v>18.599999999999998</v>
      </c>
      <c r="U15" s="176">
        <f t="shared" si="14"/>
        <v>53</v>
      </c>
      <c r="V15" s="176">
        <f t="shared" si="15"/>
        <v>52.599999999999994</v>
      </c>
      <c r="W15" s="169">
        <f t="shared" si="9"/>
        <v>99.245283018867909</v>
      </c>
      <c r="X15" s="131">
        <f t="shared" si="10"/>
        <v>1442</v>
      </c>
      <c r="Y15" s="42">
        <f t="shared" si="10"/>
        <v>1444.1999999999998</v>
      </c>
      <c r="Z15" s="132">
        <f t="shared" si="11"/>
        <v>100.15256588072121</v>
      </c>
      <c r="AA15" s="133">
        <f t="shared" si="12"/>
        <v>731</v>
      </c>
      <c r="AB15" s="128">
        <f t="shared" si="12"/>
        <v>672</v>
      </c>
      <c r="AC15" s="79">
        <f t="shared" si="13"/>
        <v>91.928864569083444</v>
      </c>
    </row>
    <row r="16" spans="1:29" ht="34.9" customHeight="1">
      <c r="A16" s="209" t="s">
        <v>94</v>
      </c>
      <c r="B16" s="74"/>
      <c r="C16" s="74"/>
      <c r="D16" s="127"/>
      <c r="E16" s="127"/>
      <c r="F16" s="87"/>
      <c r="G16" s="128"/>
      <c r="H16" s="34"/>
      <c r="I16" s="74"/>
      <c r="J16" s="129"/>
      <c r="K16" s="42"/>
      <c r="L16" s="134"/>
      <c r="M16" s="189">
        <v>19</v>
      </c>
      <c r="N16" s="189">
        <v>15</v>
      </c>
      <c r="O16" s="189">
        <v>11</v>
      </c>
      <c r="P16" s="189">
        <v>8</v>
      </c>
      <c r="Q16" s="175">
        <f t="shared" si="7"/>
        <v>8</v>
      </c>
      <c r="R16" s="176">
        <f t="shared" si="0"/>
        <v>4.8</v>
      </c>
      <c r="S16" s="177">
        <f t="shared" si="8"/>
        <v>7</v>
      </c>
      <c r="T16" s="176">
        <f t="shared" si="1"/>
        <v>4.2</v>
      </c>
      <c r="U16" s="176">
        <f t="shared" si="14"/>
        <v>15.8</v>
      </c>
      <c r="V16" s="176">
        <f t="shared" si="15"/>
        <v>12.2</v>
      </c>
      <c r="W16" s="169">
        <f t="shared" si="9"/>
        <v>77.215189873417714</v>
      </c>
      <c r="X16" s="131">
        <f t="shared" si="10"/>
        <v>15.8</v>
      </c>
      <c r="Y16" s="42">
        <f t="shared" si="10"/>
        <v>12.2</v>
      </c>
      <c r="Z16" s="135">
        <f t="shared" si="11"/>
        <v>77.215189873417714</v>
      </c>
      <c r="AA16" s="133">
        <f t="shared" si="12"/>
        <v>11</v>
      </c>
      <c r="AB16" s="128">
        <f t="shared" si="12"/>
        <v>8</v>
      </c>
      <c r="AC16" s="79">
        <f t="shared" si="13"/>
        <v>72.727272727272734</v>
      </c>
    </row>
    <row r="17" spans="1:29" ht="34.9" customHeight="1">
      <c r="A17" s="209" t="s">
        <v>95</v>
      </c>
      <c r="B17" s="74">
        <v>3942</v>
      </c>
      <c r="C17" s="74">
        <v>3865</v>
      </c>
      <c r="D17" s="127">
        <v>1000</v>
      </c>
      <c r="E17" s="127">
        <v>1000</v>
      </c>
      <c r="F17" s="87">
        <f t="shared" si="2"/>
        <v>2942</v>
      </c>
      <c r="G17" s="128">
        <f t="shared" si="3"/>
        <v>1765.2</v>
      </c>
      <c r="H17" s="34">
        <f t="shared" si="4"/>
        <v>2865</v>
      </c>
      <c r="I17" s="74">
        <f t="shared" si="5"/>
        <v>1719</v>
      </c>
      <c r="J17" s="129">
        <f t="shared" ref="J17:J25" si="16">SUM(D17+G17)</f>
        <v>2765.2</v>
      </c>
      <c r="K17" s="42">
        <f t="shared" ref="K17:K25" si="17">SUM(E17+I17)</f>
        <v>2719</v>
      </c>
      <c r="L17" s="134">
        <f t="shared" si="6"/>
        <v>98.329234775061479</v>
      </c>
      <c r="M17" s="189">
        <v>43</v>
      </c>
      <c r="N17" s="189">
        <v>50</v>
      </c>
      <c r="O17" s="189">
        <v>4</v>
      </c>
      <c r="P17" s="189">
        <v>4</v>
      </c>
      <c r="Q17" s="175">
        <f t="shared" si="7"/>
        <v>39</v>
      </c>
      <c r="R17" s="176">
        <f t="shared" si="0"/>
        <v>23.4</v>
      </c>
      <c r="S17" s="177">
        <f t="shared" si="8"/>
        <v>46</v>
      </c>
      <c r="T17" s="176">
        <f t="shared" si="1"/>
        <v>27.599999999999998</v>
      </c>
      <c r="U17" s="176">
        <f t="shared" si="14"/>
        <v>27.4</v>
      </c>
      <c r="V17" s="176">
        <f t="shared" si="15"/>
        <v>31.599999999999998</v>
      </c>
      <c r="W17" s="168">
        <f t="shared" si="9"/>
        <v>115.32846715328466</v>
      </c>
      <c r="X17" s="131">
        <f t="shared" si="10"/>
        <v>2792.6</v>
      </c>
      <c r="Y17" s="42">
        <f t="shared" si="10"/>
        <v>2750.6</v>
      </c>
      <c r="Z17" s="135">
        <f t="shared" si="11"/>
        <v>98.496025209482212</v>
      </c>
      <c r="AA17" s="133">
        <f t="shared" si="12"/>
        <v>1004</v>
      </c>
      <c r="AB17" s="128">
        <f t="shared" si="12"/>
        <v>1004</v>
      </c>
      <c r="AC17" s="734">
        <f t="shared" si="13"/>
        <v>100</v>
      </c>
    </row>
    <row r="18" spans="1:29" ht="34.9" customHeight="1">
      <c r="A18" s="209" t="s">
        <v>96</v>
      </c>
      <c r="B18" s="74">
        <v>698</v>
      </c>
      <c r="C18" s="74">
        <v>714</v>
      </c>
      <c r="D18" s="127">
        <v>237</v>
      </c>
      <c r="E18" s="127">
        <v>237</v>
      </c>
      <c r="F18" s="87">
        <f t="shared" si="2"/>
        <v>461</v>
      </c>
      <c r="G18" s="42">
        <f t="shared" si="3"/>
        <v>276.59999999999997</v>
      </c>
      <c r="H18" s="34">
        <f t="shared" si="4"/>
        <v>477</v>
      </c>
      <c r="I18" s="74">
        <f t="shared" si="5"/>
        <v>286.2</v>
      </c>
      <c r="J18" s="129">
        <f t="shared" si="16"/>
        <v>513.59999999999991</v>
      </c>
      <c r="K18" s="42">
        <f t="shared" si="17"/>
        <v>523.20000000000005</v>
      </c>
      <c r="L18" s="130">
        <f t="shared" si="6"/>
        <v>101.86915887850469</v>
      </c>
      <c r="M18" s="189">
        <v>64</v>
      </c>
      <c r="N18" s="189">
        <v>54</v>
      </c>
      <c r="O18" s="189">
        <v>37</v>
      </c>
      <c r="P18" s="189">
        <v>30</v>
      </c>
      <c r="Q18" s="175">
        <f t="shared" si="7"/>
        <v>27</v>
      </c>
      <c r="R18" s="176">
        <f t="shared" si="0"/>
        <v>16.2</v>
      </c>
      <c r="S18" s="177">
        <f t="shared" si="8"/>
        <v>24</v>
      </c>
      <c r="T18" s="176">
        <f t="shared" si="1"/>
        <v>14.399999999999999</v>
      </c>
      <c r="U18" s="176">
        <f t="shared" si="14"/>
        <v>53.2</v>
      </c>
      <c r="V18" s="176">
        <f t="shared" si="15"/>
        <v>44.4</v>
      </c>
      <c r="W18" s="169">
        <f t="shared" si="9"/>
        <v>83.458646616541344</v>
      </c>
      <c r="X18" s="131">
        <f t="shared" si="10"/>
        <v>566.79999999999995</v>
      </c>
      <c r="Y18" s="42">
        <f t="shared" si="10"/>
        <v>567.6</v>
      </c>
      <c r="Z18" s="135">
        <f t="shared" si="11"/>
        <v>100.14114326040932</v>
      </c>
      <c r="AA18" s="133">
        <f t="shared" si="12"/>
        <v>274</v>
      </c>
      <c r="AB18" s="128">
        <f t="shared" si="12"/>
        <v>267</v>
      </c>
      <c r="AC18" s="79">
        <f t="shared" si="13"/>
        <v>97.445255474452551</v>
      </c>
    </row>
    <row r="19" spans="1:29" ht="34.9" customHeight="1">
      <c r="A19" s="209" t="s">
        <v>97</v>
      </c>
      <c r="B19" s="74">
        <v>123</v>
      </c>
      <c r="C19" s="74">
        <v>72</v>
      </c>
      <c r="D19" s="127"/>
      <c r="E19" s="127"/>
      <c r="F19" s="87">
        <f t="shared" si="2"/>
        <v>123</v>
      </c>
      <c r="G19" s="42">
        <f t="shared" si="3"/>
        <v>73.8</v>
      </c>
      <c r="H19" s="34">
        <f t="shared" si="4"/>
        <v>72</v>
      </c>
      <c r="I19" s="74">
        <f t="shared" si="5"/>
        <v>43.199999999999996</v>
      </c>
      <c r="J19" s="129">
        <f t="shared" si="16"/>
        <v>73.8</v>
      </c>
      <c r="K19" s="42">
        <f t="shared" si="17"/>
        <v>43.199999999999996</v>
      </c>
      <c r="L19" s="134">
        <f t="shared" si="6"/>
        <v>58.536585365853654</v>
      </c>
      <c r="M19" s="189">
        <v>29</v>
      </c>
      <c r="N19" s="189">
        <v>25</v>
      </c>
      <c r="O19" s="189">
        <v>15</v>
      </c>
      <c r="P19" s="189">
        <v>13</v>
      </c>
      <c r="Q19" s="175">
        <f t="shared" si="7"/>
        <v>14</v>
      </c>
      <c r="R19" s="176">
        <f t="shared" si="0"/>
        <v>8.4</v>
      </c>
      <c r="S19" s="177">
        <f t="shared" si="8"/>
        <v>12</v>
      </c>
      <c r="T19" s="176">
        <f t="shared" si="1"/>
        <v>7.1999999999999993</v>
      </c>
      <c r="U19" s="176">
        <f t="shared" si="14"/>
        <v>23.4</v>
      </c>
      <c r="V19" s="176">
        <f t="shared" si="15"/>
        <v>20.2</v>
      </c>
      <c r="W19" s="169">
        <f t="shared" si="9"/>
        <v>86.324786324786331</v>
      </c>
      <c r="X19" s="131">
        <f t="shared" si="10"/>
        <v>97.199999999999989</v>
      </c>
      <c r="Y19" s="42">
        <f t="shared" si="10"/>
        <v>63.399999999999991</v>
      </c>
      <c r="Z19" s="132">
        <f t="shared" si="11"/>
        <v>65.226337448559661</v>
      </c>
      <c r="AA19" s="133">
        <f t="shared" si="12"/>
        <v>15</v>
      </c>
      <c r="AB19" s="128">
        <f t="shared" si="12"/>
        <v>13</v>
      </c>
      <c r="AC19" s="79">
        <f t="shared" si="13"/>
        <v>86.666666666666671</v>
      </c>
    </row>
    <row r="20" spans="1:29" ht="34.9" customHeight="1">
      <c r="A20" s="209" t="s">
        <v>98</v>
      </c>
      <c r="B20" s="311">
        <v>1164</v>
      </c>
      <c r="C20" s="311">
        <v>1164</v>
      </c>
      <c r="D20" s="127">
        <v>758</v>
      </c>
      <c r="E20" s="127">
        <v>758</v>
      </c>
      <c r="F20" s="87">
        <f t="shared" si="2"/>
        <v>406</v>
      </c>
      <c r="G20" s="128">
        <f t="shared" si="3"/>
        <v>243.6</v>
      </c>
      <c r="H20" s="34">
        <f t="shared" si="4"/>
        <v>406</v>
      </c>
      <c r="I20" s="74">
        <f t="shared" si="5"/>
        <v>243.6</v>
      </c>
      <c r="J20" s="129">
        <f t="shared" si="16"/>
        <v>1001.6</v>
      </c>
      <c r="K20" s="42">
        <f t="shared" si="17"/>
        <v>1001.6</v>
      </c>
      <c r="L20" s="130">
        <f t="shared" si="6"/>
        <v>100</v>
      </c>
      <c r="M20" s="189">
        <v>75</v>
      </c>
      <c r="N20" s="189">
        <v>50</v>
      </c>
      <c r="O20" s="189">
        <v>27</v>
      </c>
      <c r="P20" s="189">
        <v>27</v>
      </c>
      <c r="Q20" s="175">
        <f t="shared" si="7"/>
        <v>48</v>
      </c>
      <c r="R20" s="176">
        <f t="shared" si="0"/>
        <v>28.799999999999997</v>
      </c>
      <c r="S20" s="177">
        <f t="shared" si="8"/>
        <v>23</v>
      </c>
      <c r="T20" s="176">
        <f t="shared" si="1"/>
        <v>13.799999999999999</v>
      </c>
      <c r="U20" s="176">
        <f t="shared" si="14"/>
        <v>55.8</v>
      </c>
      <c r="V20" s="176">
        <f t="shared" si="15"/>
        <v>40.799999999999997</v>
      </c>
      <c r="W20" s="169">
        <f t="shared" si="9"/>
        <v>73.118279569892479</v>
      </c>
      <c r="X20" s="131">
        <f t="shared" si="10"/>
        <v>1057.4000000000001</v>
      </c>
      <c r="Y20" s="42">
        <f t="shared" si="10"/>
        <v>1042.4000000000001</v>
      </c>
      <c r="Z20" s="132">
        <f t="shared" si="11"/>
        <v>98.581426139587663</v>
      </c>
      <c r="AA20" s="133">
        <f t="shared" si="12"/>
        <v>785</v>
      </c>
      <c r="AB20" s="128">
        <f t="shared" si="12"/>
        <v>785</v>
      </c>
      <c r="AC20" s="734">
        <f t="shared" si="13"/>
        <v>100</v>
      </c>
    </row>
    <row r="21" spans="1:29" ht="34.9" customHeight="1">
      <c r="A21" s="209" t="s">
        <v>99</v>
      </c>
      <c r="B21" s="74">
        <v>957</v>
      </c>
      <c r="C21" s="74">
        <v>973</v>
      </c>
      <c r="D21" s="127">
        <v>311</v>
      </c>
      <c r="E21" s="127">
        <v>311</v>
      </c>
      <c r="F21" s="87">
        <f t="shared" si="2"/>
        <v>646</v>
      </c>
      <c r="G21" s="42">
        <f t="shared" si="3"/>
        <v>387.59999999999997</v>
      </c>
      <c r="H21" s="34">
        <f t="shared" si="4"/>
        <v>662</v>
      </c>
      <c r="I21" s="74">
        <f t="shared" si="5"/>
        <v>397.2</v>
      </c>
      <c r="J21" s="129">
        <f t="shared" si="16"/>
        <v>698.59999999999991</v>
      </c>
      <c r="K21" s="42">
        <f t="shared" si="17"/>
        <v>708.2</v>
      </c>
      <c r="L21" s="130">
        <f t="shared" si="6"/>
        <v>101.37417692527914</v>
      </c>
      <c r="M21" s="189">
        <v>34</v>
      </c>
      <c r="N21" s="189">
        <v>26</v>
      </c>
      <c r="O21" s="189">
        <v>11</v>
      </c>
      <c r="P21" s="189">
        <v>12</v>
      </c>
      <c r="Q21" s="175">
        <f t="shared" si="7"/>
        <v>23</v>
      </c>
      <c r="R21" s="176">
        <f t="shared" si="0"/>
        <v>13.799999999999999</v>
      </c>
      <c r="S21" s="177">
        <f t="shared" si="8"/>
        <v>14</v>
      </c>
      <c r="T21" s="176">
        <f t="shared" si="1"/>
        <v>8.4</v>
      </c>
      <c r="U21" s="176">
        <f t="shared" si="14"/>
        <v>24.799999999999997</v>
      </c>
      <c r="V21" s="176">
        <f t="shared" si="15"/>
        <v>20.399999999999999</v>
      </c>
      <c r="W21" s="169">
        <f t="shared" si="9"/>
        <v>82.258064516129039</v>
      </c>
      <c r="X21" s="131">
        <f t="shared" si="10"/>
        <v>723.39999999999986</v>
      </c>
      <c r="Y21" s="42">
        <f t="shared" si="10"/>
        <v>728.6</v>
      </c>
      <c r="Z21" s="135">
        <f t="shared" si="11"/>
        <v>100.71882775781036</v>
      </c>
      <c r="AA21" s="133">
        <f t="shared" si="12"/>
        <v>322</v>
      </c>
      <c r="AB21" s="128">
        <f t="shared" si="12"/>
        <v>323</v>
      </c>
      <c r="AC21" s="734">
        <f t="shared" si="13"/>
        <v>100.31055900621118</v>
      </c>
    </row>
    <row r="22" spans="1:29" ht="34.9" customHeight="1">
      <c r="A22" s="209" t="s">
        <v>100</v>
      </c>
      <c r="B22" s="74">
        <v>22</v>
      </c>
      <c r="C22" s="74">
        <v>23</v>
      </c>
      <c r="D22" s="127">
        <v>5</v>
      </c>
      <c r="E22" s="127">
        <v>6</v>
      </c>
      <c r="F22" s="87">
        <f>SUM(B22-D22)</f>
        <v>17</v>
      </c>
      <c r="G22" s="128">
        <f>SUM(F22*0.6)</f>
        <v>10.199999999999999</v>
      </c>
      <c r="H22" s="34">
        <f>SUM(C22-E22)</f>
        <v>17</v>
      </c>
      <c r="I22" s="74">
        <f>SUM(H22*0.6)</f>
        <v>10.199999999999999</v>
      </c>
      <c r="J22" s="129">
        <f t="shared" si="16"/>
        <v>15.2</v>
      </c>
      <c r="K22" s="42">
        <f t="shared" si="17"/>
        <v>16.2</v>
      </c>
      <c r="L22" s="130">
        <f t="shared" si="6"/>
        <v>106.57894736842107</v>
      </c>
      <c r="M22" s="189">
        <v>142</v>
      </c>
      <c r="N22" s="189">
        <v>156</v>
      </c>
      <c r="O22" s="189">
        <v>41</v>
      </c>
      <c r="P22" s="189">
        <v>41</v>
      </c>
      <c r="Q22" s="175">
        <f t="shared" si="7"/>
        <v>101</v>
      </c>
      <c r="R22" s="176">
        <f t="shared" si="0"/>
        <v>60.599999999999994</v>
      </c>
      <c r="S22" s="177">
        <f t="shared" si="8"/>
        <v>115</v>
      </c>
      <c r="T22" s="176">
        <f t="shared" si="1"/>
        <v>69</v>
      </c>
      <c r="U22" s="176">
        <f t="shared" si="14"/>
        <v>101.6</v>
      </c>
      <c r="V22" s="176">
        <f t="shared" si="15"/>
        <v>110</v>
      </c>
      <c r="W22" s="168">
        <f t="shared" si="9"/>
        <v>108.26771653543308</v>
      </c>
      <c r="X22" s="131">
        <f t="shared" si="10"/>
        <v>116.8</v>
      </c>
      <c r="Y22" s="42">
        <f t="shared" si="10"/>
        <v>126.2</v>
      </c>
      <c r="Z22" s="132">
        <f t="shared" si="11"/>
        <v>108.04794520547946</v>
      </c>
      <c r="AA22" s="133">
        <f t="shared" si="12"/>
        <v>46</v>
      </c>
      <c r="AB22" s="128">
        <f t="shared" si="12"/>
        <v>47</v>
      </c>
      <c r="AC22" s="734">
        <f t="shared" si="13"/>
        <v>102.17391304347827</v>
      </c>
    </row>
    <row r="23" spans="1:29" ht="34.9" customHeight="1">
      <c r="A23" s="209" t="s">
        <v>101</v>
      </c>
      <c r="B23" s="74">
        <v>500</v>
      </c>
      <c r="C23" s="74">
        <v>442</v>
      </c>
      <c r="D23" s="127">
        <v>150</v>
      </c>
      <c r="E23" s="127">
        <v>190</v>
      </c>
      <c r="F23" s="87">
        <f t="shared" si="2"/>
        <v>350</v>
      </c>
      <c r="G23" s="42">
        <f t="shared" si="3"/>
        <v>210</v>
      </c>
      <c r="H23" s="34">
        <f t="shared" si="4"/>
        <v>252</v>
      </c>
      <c r="I23" s="74">
        <f t="shared" si="5"/>
        <v>151.19999999999999</v>
      </c>
      <c r="J23" s="129">
        <f t="shared" si="16"/>
        <v>360</v>
      </c>
      <c r="K23" s="42">
        <f t="shared" si="17"/>
        <v>341.2</v>
      </c>
      <c r="L23" s="134">
        <f t="shared" si="6"/>
        <v>94.777777777777771</v>
      </c>
      <c r="M23" s="189">
        <v>25</v>
      </c>
      <c r="N23" s="189">
        <v>26</v>
      </c>
      <c r="O23" s="189">
        <v>10</v>
      </c>
      <c r="P23" s="189">
        <v>10</v>
      </c>
      <c r="Q23" s="175">
        <f t="shared" si="7"/>
        <v>15</v>
      </c>
      <c r="R23" s="176">
        <f t="shared" si="0"/>
        <v>9</v>
      </c>
      <c r="S23" s="177">
        <f t="shared" si="8"/>
        <v>16</v>
      </c>
      <c r="T23" s="176">
        <f t="shared" si="1"/>
        <v>9.6</v>
      </c>
      <c r="U23" s="176">
        <f t="shared" si="14"/>
        <v>19</v>
      </c>
      <c r="V23" s="176">
        <f t="shared" si="15"/>
        <v>19.600000000000001</v>
      </c>
      <c r="W23" s="168">
        <f t="shared" si="9"/>
        <v>103.15789473684211</v>
      </c>
      <c r="X23" s="131">
        <f t="shared" si="10"/>
        <v>379</v>
      </c>
      <c r="Y23" s="42">
        <f t="shared" si="10"/>
        <v>360.8</v>
      </c>
      <c r="Z23" s="132">
        <f t="shared" si="11"/>
        <v>95.197889182058049</v>
      </c>
      <c r="AA23" s="133">
        <f t="shared" si="12"/>
        <v>160</v>
      </c>
      <c r="AB23" s="128">
        <f t="shared" si="12"/>
        <v>200</v>
      </c>
      <c r="AC23" s="734">
        <f t="shared" si="13"/>
        <v>125</v>
      </c>
    </row>
    <row r="24" spans="1:29" ht="34.9" customHeight="1" thickBot="1">
      <c r="A24" s="211" t="s">
        <v>102</v>
      </c>
      <c r="B24" s="75">
        <v>92</v>
      </c>
      <c r="C24" s="75">
        <v>92</v>
      </c>
      <c r="D24" s="154"/>
      <c r="E24" s="154"/>
      <c r="F24" s="170">
        <f t="shared" si="2"/>
        <v>92</v>
      </c>
      <c r="G24" s="155">
        <f t="shared" si="3"/>
        <v>55.199999999999996</v>
      </c>
      <c r="H24" s="35">
        <f t="shared" si="4"/>
        <v>92</v>
      </c>
      <c r="I24" s="75">
        <f t="shared" si="5"/>
        <v>55.199999999999996</v>
      </c>
      <c r="J24" s="156">
        <f t="shared" si="16"/>
        <v>55.199999999999996</v>
      </c>
      <c r="K24" s="147">
        <f t="shared" si="17"/>
        <v>55.199999999999996</v>
      </c>
      <c r="L24" s="731">
        <f t="shared" si="6"/>
        <v>100</v>
      </c>
      <c r="M24" s="190">
        <v>45</v>
      </c>
      <c r="N24" s="190">
        <v>51</v>
      </c>
      <c r="O24" s="190">
        <v>13</v>
      </c>
      <c r="P24" s="190">
        <v>13</v>
      </c>
      <c r="Q24" s="178">
        <f t="shared" si="7"/>
        <v>32</v>
      </c>
      <c r="R24" s="179">
        <f t="shared" si="0"/>
        <v>19.2</v>
      </c>
      <c r="S24" s="180">
        <f t="shared" si="8"/>
        <v>38</v>
      </c>
      <c r="T24" s="179">
        <f t="shared" si="1"/>
        <v>22.8</v>
      </c>
      <c r="U24" s="179">
        <f t="shared" si="14"/>
        <v>32.200000000000003</v>
      </c>
      <c r="V24" s="179">
        <f t="shared" si="15"/>
        <v>35.799999999999997</v>
      </c>
      <c r="W24" s="732">
        <f t="shared" si="9"/>
        <v>111.18012422360246</v>
      </c>
      <c r="X24" s="138">
        <f t="shared" si="10"/>
        <v>87.4</v>
      </c>
      <c r="Y24" s="137">
        <f t="shared" si="10"/>
        <v>91</v>
      </c>
      <c r="Z24" s="139">
        <f t="shared" si="11"/>
        <v>104.11899313501142</v>
      </c>
      <c r="AA24" s="140">
        <f t="shared" si="12"/>
        <v>13</v>
      </c>
      <c r="AB24" s="136">
        <f t="shared" si="12"/>
        <v>13</v>
      </c>
      <c r="AC24" s="735">
        <f t="shared" si="13"/>
        <v>100</v>
      </c>
    </row>
    <row r="25" spans="1:29" s="229" customFormat="1" ht="34.9" customHeight="1" thickBot="1">
      <c r="A25" s="212" t="s">
        <v>20</v>
      </c>
      <c r="B25" s="748">
        <f>SUM(B8:B24)</f>
        <v>14810</v>
      </c>
      <c r="C25" s="748">
        <f>SUM(C8:C24)</f>
        <v>14631</v>
      </c>
      <c r="D25" s="748">
        <f>SUM(D8:D24)</f>
        <v>4996</v>
      </c>
      <c r="E25" s="749">
        <f>SUM(E8:E24)</f>
        <v>4979</v>
      </c>
      <c r="F25" s="750">
        <f>SUM(F8:F24)</f>
        <v>9814</v>
      </c>
      <c r="G25" s="751">
        <f>SUM(F25*0.6)</f>
        <v>5888.4</v>
      </c>
      <c r="H25" s="752">
        <f>SUM(H8:H24)</f>
        <v>9652</v>
      </c>
      <c r="I25" s="753">
        <f>SUM(H25*0.6)</f>
        <v>5791.2</v>
      </c>
      <c r="J25" s="604">
        <f t="shared" si="16"/>
        <v>10884.4</v>
      </c>
      <c r="K25" s="355">
        <f t="shared" si="17"/>
        <v>10770.2</v>
      </c>
      <c r="L25" s="754">
        <f>SUM(K25/J25)*100</f>
        <v>98.950791959134193</v>
      </c>
      <c r="M25" s="755">
        <f>SUM(M8:M24)</f>
        <v>892</v>
      </c>
      <c r="N25" s="750">
        <f>SUM(N8:N24)</f>
        <v>877</v>
      </c>
      <c r="O25" s="756">
        <f>SUM(O8:O24)</f>
        <v>307</v>
      </c>
      <c r="P25" s="757">
        <f>SUM(P8:P24)</f>
        <v>296</v>
      </c>
      <c r="Q25" s="750">
        <f>SUM(Q8:Q24)</f>
        <v>585</v>
      </c>
      <c r="R25" s="754">
        <f t="shared" si="0"/>
        <v>351</v>
      </c>
      <c r="S25" s="350">
        <f>SUM(S8:S24)</f>
        <v>581</v>
      </c>
      <c r="T25" s="351">
        <f t="shared" si="1"/>
        <v>348.59999999999997</v>
      </c>
      <c r="U25" s="582">
        <f>SUM(O25+R25)</f>
        <v>658</v>
      </c>
      <c r="V25" s="352">
        <f>SUM(P25+T25)</f>
        <v>644.59999999999991</v>
      </c>
      <c r="W25" s="353">
        <f>SUM(V25/U25)*100</f>
        <v>97.96352583586625</v>
      </c>
      <c r="X25" s="144">
        <f>J25+U25</f>
        <v>11542.4</v>
      </c>
      <c r="Y25" s="144">
        <f>K25+V25</f>
        <v>11414.800000000001</v>
      </c>
      <c r="Z25" s="142">
        <f t="shared" si="11"/>
        <v>98.894510673690064</v>
      </c>
      <c r="AA25" s="141">
        <f>D25+O25</f>
        <v>5303</v>
      </c>
      <c r="AB25" s="141">
        <f>E25+P25</f>
        <v>5275</v>
      </c>
      <c r="AC25" s="83">
        <f t="shared" si="13"/>
        <v>99.471996982839912</v>
      </c>
    </row>
    <row r="26" spans="1:29" ht="15.75">
      <c r="B26" s="758"/>
      <c r="C26" s="759"/>
      <c r="D26" s="533"/>
      <c r="E26" s="760"/>
      <c r="F26" s="201"/>
      <c r="G26" s="201"/>
      <c r="H26" s="201"/>
      <c r="I26" s="201"/>
      <c r="J26" s="201"/>
      <c r="K26" s="201"/>
      <c r="L26" s="761"/>
      <c r="M26" s="762"/>
      <c r="N26" s="761"/>
      <c r="O26" s="762"/>
      <c r="P26" s="201"/>
      <c r="Q26" s="201"/>
      <c r="R26" s="201"/>
      <c r="Y26" s="84"/>
    </row>
    <row r="27" spans="1:29" ht="15.75">
      <c r="B27" s="763"/>
      <c r="C27" s="763"/>
      <c r="D27" s="758"/>
      <c r="E27" s="201"/>
      <c r="F27" s="201"/>
      <c r="G27" s="201"/>
      <c r="H27" s="201"/>
      <c r="I27" s="201"/>
      <c r="J27" s="201"/>
      <c r="K27" s="201"/>
      <c r="L27" s="201"/>
      <c r="M27" s="762"/>
      <c r="N27" s="201"/>
      <c r="O27" s="762"/>
      <c r="P27" s="201"/>
      <c r="Q27" s="201"/>
      <c r="R27" s="201"/>
    </row>
    <row r="36" spans="17:17" ht="15.75">
      <c r="Q36" s="143"/>
    </row>
  </sheetData>
  <mergeCells count="24">
    <mergeCell ref="A3:A7"/>
    <mergeCell ref="B3:L3"/>
    <mergeCell ref="M3:W3"/>
    <mergeCell ref="X3:AC3"/>
    <mergeCell ref="B4:C5"/>
    <mergeCell ref="J4:K5"/>
    <mergeCell ref="AC4:AC7"/>
    <mergeCell ref="AB5:AB7"/>
    <mergeCell ref="O5:O7"/>
    <mergeCell ref="W4:W7"/>
    <mergeCell ref="B1:AC2"/>
    <mergeCell ref="D5:D7"/>
    <mergeCell ref="E5:E7"/>
    <mergeCell ref="F5:G5"/>
    <mergeCell ref="H5:I5"/>
    <mergeCell ref="Z4:Z7"/>
    <mergeCell ref="L4:L7"/>
    <mergeCell ref="M4:N5"/>
    <mergeCell ref="X4:Y5"/>
    <mergeCell ref="Q5:R5"/>
    <mergeCell ref="S5:T5"/>
    <mergeCell ref="AA5:AA7"/>
    <mergeCell ref="U4:V5"/>
    <mergeCell ref="P5:P7"/>
  </mergeCells>
  <pageMargins left="0" right="0" top="0" bottom="0" header="0" footer="0"/>
  <pageSetup paperSize="9" scale="75" orientation="landscape" horizontalDpi="120" verticalDpi="144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11</vt:i4>
      </vt:variant>
    </vt:vector>
  </HeadingPairs>
  <TitlesOfParts>
    <vt:vector size="23" baseType="lpstr">
      <vt:lpstr>Свод</vt:lpstr>
      <vt:lpstr>Месяц</vt:lpstr>
      <vt:lpstr>С нач.года </vt:lpstr>
      <vt:lpstr>Отгрузка</vt:lpstr>
      <vt:lpstr>Товарность  </vt:lpstr>
      <vt:lpstr>АПК </vt:lpstr>
      <vt:lpstr>Ввод жилья,з.пл</vt:lpstr>
      <vt:lpstr>Торговля </vt:lpstr>
      <vt:lpstr>Т.об.-расшифровка</vt:lpstr>
      <vt:lpstr>Общепит-розница</vt:lpstr>
      <vt:lpstr>Сохранность поголовья </vt:lpstr>
      <vt:lpstr>Лист1</vt:lpstr>
      <vt:lpstr>'Сохранность поголовья '!Заголовки_для_печати</vt:lpstr>
      <vt:lpstr>'Торговля '!Заголовки_для_печати</vt:lpstr>
      <vt:lpstr>'АПК '!Область_печати</vt:lpstr>
      <vt:lpstr>Месяц!Область_печати</vt:lpstr>
      <vt:lpstr>'Общепит-розница'!Область_печати</vt:lpstr>
      <vt:lpstr>Отгрузка!Область_печати</vt:lpstr>
      <vt:lpstr>'С нач.года '!Область_печати</vt:lpstr>
      <vt:lpstr>Свод!Область_печати</vt:lpstr>
      <vt:lpstr>'Т.об.-расшифровка'!Область_печати</vt:lpstr>
      <vt:lpstr>'Товарность  '!Область_печати</vt:lpstr>
      <vt:lpstr>'Торговля '!Область_печати</vt:lpstr>
    </vt:vector>
  </TitlesOfParts>
  <Company>Социально-экономический отдел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Социально-экономический отдел</dc:creator>
  <cp:lastModifiedBy>Надежда</cp:lastModifiedBy>
  <cp:lastPrinted>2018-07-16T06:22:20Z</cp:lastPrinted>
  <dcterms:created xsi:type="dcterms:W3CDTF">2004-02-10T05:56:11Z</dcterms:created>
  <dcterms:modified xsi:type="dcterms:W3CDTF">2018-07-25T13:28:47Z</dcterms:modified>
</cp:coreProperties>
</file>