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5480" windowHeight="8385" tabRatio="688"/>
  </bookViews>
  <sheets>
    <sheet name="Свод" sheetId="26" r:id="rId1"/>
    <sheet name="Месяц" sheetId="5" r:id="rId2"/>
    <sheet name="С нач.года " sheetId="20" r:id="rId3"/>
    <sheet name="Отгрузка" sheetId="18" r:id="rId4"/>
    <sheet name="Товарность  " sheetId="17" r:id="rId5"/>
    <sheet name="АПК " sheetId="15" r:id="rId6"/>
    <sheet name="Ввод жилья,з.пл" sheetId="22" r:id="rId7"/>
    <sheet name="Торговля " sheetId="25" r:id="rId8"/>
    <sheet name="Т.об.-расшифровка" sheetId="3" r:id="rId9"/>
    <sheet name="Общепит-розница" sheetId="11" r:id="rId10"/>
    <sheet name="Сохранность поголовья " sheetId="30" r:id="rId11"/>
    <sheet name="Лист1" sheetId="31" r:id="rId12"/>
  </sheets>
  <definedNames>
    <definedName name="_xlnm.Print_Titles" localSheetId="10">'Сохранность поголовья '!$A:$A</definedName>
    <definedName name="_xlnm.Print_Titles" localSheetId="7">'Торговля '!$2:$3</definedName>
    <definedName name="_xlnm.Print_Area" localSheetId="5">'АПК '!$A$1:$U$23</definedName>
    <definedName name="_xlnm.Print_Area" localSheetId="1">Месяц!$A$1:$S$24</definedName>
    <definedName name="_xlnm.Print_Area" localSheetId="9">'Общепит-розница'!$A$1:$AA$23</definedName>
    <definedName name="_xlnm.Print_Area" localSheetId="3">Отгрузка!$A$1:$M$9</definedName>
    <definedName name="_xlnm.Print_Area" localSheetId="2">'С нач.года '!$A$1:$S$23</definedName>
    <definedName name="_xlnm.Print_Area" localSheetId="0">Свод!$A$1:$P$25</definedName>
    <definedName name="_xlnm.Print_Area" localSheetId="8">'Т.об.-расшифровка'!$A$1:$S$22</definedName>
    <definedName name="_xlnm.Print_Area" localSheetId="4">'Товарность  '!$A$1:$S$25</definedName>
    <definedName name="_xlnm.Print_Area" localSheetId="7">'Торговля '!$A$1:$M$136</definedName>
  </definedNames>
  <calcPr calcId="124519"/>
</workbook>
</file>

<file path=xl/calcChain.xml><?xml version="1.0" encoding="utf-8"?>
<calcChain xmlns="http://schemas.openxmlformats.org/spreadsheetml/2006/main">
  <c r="Q12" i="15"/>
  <c r="U4" i="25"/>
  <c r="K22" i="26"/>
  <c r="H21"/>
  <c r="O6" i="18"/>
  <c r="F19" i="22"/>
  <c r="F12"/>
  <c r="E19"/>
  <c r="E12"/>
  <c r="E134" i="25"/>
  <c r="P99"/>
  <c r="H24" i="26"/>
  <c r="H23"/>
  <c r="H22"/>
  <c r="I11"/>
  <c r="H11"/>
  <c r="K11"/>
  <c r="AI23" i="11"/>
  <c r="AD5"/>
  <c r="AC23"/>
  <c r="AL23" i="20" l="1"/>
  <c r="AK23"/>
  <c r="AG23"/>
  <c r="AF23"/>
  <c r="AC23"/>
  <c r="AB23"/>
  <c r="Y23"/>
  <c r="Z8"/>
  <c r="Z9"/>
  <c r="Y22" i="11" l="1"/>
  <c r="Q22"/>
  <c r="P22" i="25"/>
  <c r="K54"/>
  <c r="S23" i="5"/>
  <c r="Q22" i="22"/>
  <c r="R22"/>
  <c r="Z22" i="15"/>
  <c r="G5" i="18"/>
  <c r="D5"/>
  <c r="AH21" i="20"/>
  <c r="AH20"/>
  <c r="AH19"/>
  <c r="AH18"/>
  <c r="AH17"/>
  <c r="AH16"/>
  <c r="AH15"/>
  <c r="AH14"/>
  <c r="AH13"/>
  <c r="AH12"/>
  <c r="AH11"/>
  <c r="AH10"/>
  <c r="AH9"/>
  <c r="AH8"/>
  <c r="AH7"/>
  <c r="AH6"/>
  <c r="AH5"/>
  <c r="Z14" l="1"/>
  <c r="G19" i="26"/>
  <c r="H19" s="1"/>
  <c r="G15"/>
  <c r="G13"/>
  <c r="G9"/>
  <c r="G7"/>
  <c r="F15"/>
  <c r="F13"/>
  <c r="F9"/>
  <c r="F7"/>
  <c r="F5"/>
  <c r="J19"/>
  <c r="J17"/>
  <c r="J15"/>
  <c r="J13"/>
  <c r="J9"/>
  <c r="J7"/>
  <c r="E17"/>
  <c r="R18" i="5"/>
  <c r="L21" i="25"/>
  <c r="N12" i="15"/>
  <c r="P89" i="25"/>
  <c r="X23" i="11"/>
  <c r="P23"/>
  <c r="K23"/>
  <c r="C23"/>
  <c r="D136" i="25"/>
  <c r="D56" s="1"/>
  <c r="D54"/>
  <c r="C102"/>
  <c r="C101"/>
  <c r="C100"/>
  <c r="I136"/>
  <c r="C135"/>
  <c r="M135"/>
  <c r="C131"/>
  <c r="C80"/>
  <c r="M80"/>
  <c r="B136"/>
  <c r="B56" s="1"/>
  <c r="P6" i="20"/>
  <c r="G21"/>
  <c r="F21"/>
  <c r="G20"/>
  <c r="F20"/>
  <c r="G19"/>
  <c r="F19"/>
  <c r="G18"/>
  <c r="F18"/>
  <c r="G17"/>
  <c r="F17"/>
  <c r="G16"/>
  <c r="F16"/>
  <c r="G15"/>
  <c r="F15"/>
  <c r="G14"/>
  <c r="F14"/>
  <c r="G13"/>
  <c r="F13"/>
  <c r="G12"/>
  <c r="F12"/>
  <c r="G11"/>
  <c r="F11"/>
  <c r="G10"/>
  <c r="F10"/>
  <c r="G9"/>
  <c r="F9"/>
  <c r="G8"/>
  <c r="F8"/>
  <c r="G7"/>
  <c r="F7"/>
  <c r="G6"/>
  <c r="F6"/>
  <c r="C21"/>
  <c r="C20"/>
  <c r="C18"/>
  <c r="C17"/>
  <c r="C16"/>
  <c r="C15"/>
  <c r="C14"/>
  <c r="E14" s="1"/>
  <c r="C12"/>
  <c r="C11"/>
  <c r="C10"/>
  <c r="C9"/>
  <c r="C8"/>
  <c r="E8" s="1"/>
  <c r="W23"/>
  <c r="V23"/>
  <c r="M12" i="17"/>
  <c r="D18"/>
  <c r="M11"/>
  <c r="H24"/>
  <c r="H23"/>
  <c r="H22"/>
  <c r="H21"/>
  <c r="H19"/>
  <c r="H18"/>
  <c r="H17"/>
  <c r="H16"/>
  <c r="H15"/>
  <c r="H14"/>
  <c r="H12"/>
  <c r="H11"/>
  <c r="H10"/>
  <c r="H9"/>
  <c r="H8"/>
  <c r="H7"/>
  <c r="H6"/>
  <c r="G23"/>
  <c r="G22"/>
  <c r="G21"/>
  <c r="G19"/>
  <c r="G18"/>
  <c r="G17"/>
  <c r="G16"/>
  <c r="G15"/>
  <c r="G14"/>
  <c r="G12"/>
  <c r="G11"/>
  <c r="G10"/>
  <c r="G9"/>
  <c r="G8"/>
  <c r="G7"/>
  <c r="G6"/>
  <c r="N12"/>
  <c r="L12"/>
  <c r="D12"/>
  <c r="Q13" i="15"/>
  <c r="C21"/>
  <c r="C20"/>
  <c r="C19"/>
  <c r="C18"/>
  <c r="C17"/>
  <c r="C16"/>
  <c r="C15"/>
  <c r="C14"/>
  <c r="C13"/>
  <c r="C12"/>
  <c r="C11"/>
  <c r="H22"/>
  <c r="C22" s="1"/>
  <c r="T12"/>
  <c r="P12"/>
  <c r="M12"/>
  <c r="K12"/>
  <c r="J12"/>
  <c r="D12"/>
  <c r="G12" s="1"/>
  <c r="C22" i="22"/>
  <c r="E24" i="26"/>
  <c r="E23"/>
  <c r="Z22" i="20"/>
  <c r="Z21"/>
  <c r="Z20"/>
  <c r="Z19"/>
  <c r="Z18"/>
  <c r="Z16"/>
  <c r="Z15"/>
  <c r="Z13"/>
  <c r="Z12"/>
  <c r="Z11"/>
  <c r="Z10"/>
  <c r="Z7"/>
  <c r="Z6"/>
  <c r="Z5"/>
  <c r="L11" i="5"/>
  <c r="L12"/>
  <c r="L13"/>
  <c r="O5" i="20"/>
  <c r="P5" i="26"/>
  <c r="D22" i="15"/>
  <c r="AC23"/>
  <c r="AB23"/>
  <c r="AA23"/>
  <c r="X23" i="20"/>
  <c r="H17" i="26" l="1"/>
  <c r="H8" i="20"/>
  <c r="H11"/>
  <c r="H12"/>
  <c r="H14"/>
  <c r="H15"/>
  <c r="H17"/>
  <c r="H18"/>
  <c r="H20"/>
  <c r="Z23"/>
  <c r="D57" i="25"/>
  <c r="I8" i="20"/>
  <c r="I11"/>
  <c r="I12"/>
  <c r="I14"/>
  <c r="I15"/>
  <c r="I17"/>
  <c r="I18"/>
  <c r="I20"/>
  <c r="E9"/>
  <c r="E17"/>
  <c r="O12" i="17"/>
  <c r="I12"/>
  <c r="O12" i="15"/>
  <c r="F12"/>
  <c r="E12"/>
  <c r="E81" i="25"/>
  <c r="L53"/>
  <c r="L51"/>
  <c r="L50"/>
  <c r="AH23" i="11"/>
  <c r="AF23"/>
  <c r="M122" i="25"/>
  <c r="M102"/>
  <c r="M101"/>
  <c r="M100"/>
  <c r="E5"/>
  <c r="E131" l="1"/>
  <c r="E135"/>
  <c r="G135" s="1"/>
  <c r="K136" l="1"/>
  <c r="L120"/>
  <c r="L119"/>
  <c r="L118"/>
  <c r="L117"/>
  <c r="L116"/>
  <c r="L115"/>
  <c r="L114"/>
  <c r="L113"/>
  <c r="D5" i="15"/>
  <c r="K11"/>
  <c r="M19" i="25"/>
  <c r="AD23" i="20"/>
  <c r="AD20"/>
  <c r="AD18"/>
  <c r="AD17"/>
  <c r="AD15"/>
  <c r="AD14"/>
  <c r="AD12"/>
  <c r="AD11"/>
  <c r="AD8"/>
  <c r="AD5"/>
  <c r="Z17"/>
  <c r="Z23" i="15"/>
  <c r="I20" i="5"/>
  <c r="I17"/>
  <c r="L107" i="25"/>
  <c r="L106"/>
  <c r="L105"/>
  <c r="L104"/>
  <c r="L103"/>
  <c r="L102"/>
  <c r="L101"/>
  <c r="L100"/>
  <c r="AJ21" i="11"/>
  <c r="AJ20"/>
  <c r="AJ19"/>
  <c r="AJ18"/>
  <c r="AJ17"/>
  <c r="AJ16"/>
  <c r="AJ15"/>
  <c r="AJ14"/>
  <c r="AJ13"/>
  <c r="AJ12"/>
  <c r="AJ11"/>
  <c r="AJ10"/>
  <c r="AJ9"/>
  <c r="AJ8"/>
  <c r="AJ7"/>
  <c r="AJ6"/>
  <c r="AJ5"/>
  <c r="AJ23" l="1"/>
  <c r="AG23"/>
  <c r="E19" i="25"/>
  <c r="F19" s="1"/>
  <c r="I23" i="15" l="1"/>
  <c r="E112" i="25"/>
  <c r="P21" i="20"/>
  <c r="R21" s="1"/>
  <c r="O21"/>
  <c r="P20"/>
  <c r="R20" s="1"/>
  <c r="O20"/>
  <c r="P19"/>
  <c r="R19" s="1"/>
  <c r="O19"/>
  <c r="P18"/>
  <c r="R18" s="1"/>
  <c r="O18"/>
  <c r="P17"/>
  <c r="R17" s="1"/>
  <c r="O17"/>
  <c r="P16"/>
  <c r="R16" s="1"/>
  <c r="O16"/>
  <c r="P15"/>
  <c r="R15" s="1"/>
  <c r="O15"/>
  <c r="P14"/>
  <c r="O14"/>
  <c r="P13"/>
  <c r="O13"/>
  <c r="P12"/>
  <c r="O12"/>
  <c r="P11"/>
  <c r="O11"/>
  <c r="P10"/>
  <c r="O10"/>
  <c r="P9"/>
  <c r="O9"/>
  <c r="P8"/>
  <c r="O8"/>
  <c r="P7"/>
  <c r="O7"/>
  <c r="O6"/>
  <c r="Q6" s="1"/>
  <c r="P5"/>
  <c r="R5" s="1"/>
  <c r="K21"/>
  <c r="J21"/>
  <c r="K20"/>
  <c r="J20"/>
  <c r="K19"/>
  <c r="J19"/>
  <c r="K18"/>
  <c r="J18"/>
  <c r="K17"/>
  <c r="J17"/>
  <c r="K16"/>
  <c r="J16"/>
  <c r="K15"/>
  <c r="J15"/>
  <c r="K14"/>
  <c r="J14"/>
  <c r="K13"/>
  <c r="J13"/>
  <c r="K12"/>
  <c r="J12"/>
  <c r="K11"/>
  <c r="J11"/>
  <c r="K10"/>
  <c r="J10"/>
  <c r="K9"/>
  <c r="J9"/>
  <c r="K8"/>
  <c r="J8"/>
  <c r="K7"/>
  <c r="J7"/>
  <c r="K6"/>
  <c r="J6"/>
  <c r="K5"/>
  <c r="J5"/>
  <c r="Q7" l="1"/>
  <c r="R7"/>
  <c r="R8"/>
  <c r="Q8"/>
  <c r="Q9"/>
  <c r="R9"/>
  <c r="R10"/>
  <c r="Q10"/>
  <c r="Q11"/>
  <c r="R11"/>
  <c r="R12"/>
  <c r="Q12"/>
  <c r="Q13"/>
  <c r="R14"/>
  <c r="Q14"/>
  <c r="N5"/>
  <c r="M5"/>
  <c r="M6"/>
  <c r="N6"/>
  <c r="N7"/>
  <c r="M7"/>
  <c r="M8"/>
  <c r="N8"/>
  <c r="N9"/>
  <c r="M9"/>
  <c r="M10"/>
  <c r="N10"/>
  <c r="N11"/>
  <c r="M11"/>
  <c r="M12"/>
  <c r="N12"/>
  <c r="N13"/>
  <c r="M13"/>
  <c r="M14"/>
  <c r="N14"/>
  <c r="N15"/>
  <c r="M15"/>
  <c r="M16"/>
  <c r="N16"/>
  <c r="N17"/>
  <c r="M17"/>
  <c r="M18"/>
  <c r="N18"/>
  <c r="N19"/>
  <c r="M19"/>
  <c r="M20"/>
  <c r="N20"/>
  <c r="N21"/>
  <c r="M21"/>
  <c r="L5"/>
  <c r="L6"/>
  <c r="L8"/>
  <c r="L10"/>
  <c r="L12"/>
  <c r="L14"/>
  <c r="L16"/>
  <c r="L18"/>
  <c r="L20"/>
  <c r="L21"/>
  <c r="Q5"/>
  <c r="Q15"/>
  <c r="Q16"/>
  <c r="Q17"/>
  <c r="Q18"/>
  <c r="Q19"/>
  <c r="Q20"/>
  <c r="Q21"/>
  <c r="L7"/>
  <c r="L9"/>
  <c r="L11"/>
  <c r="L13"/>
  <c r="L15"/>
  <c r="L17"/>
  <c r="L19"/>
  <c r="P19" i="26" l="1"/>
  <c r="E110" i="25"/>
  <c r="E122"/>
  <c r="E96"/>
  <c r="F96" s="1"/>
  <c r="E102"/>
  <c r="G102" s="1"/>
  <c r="E101"/>
  <c r="G101" s="1"/>
  <c r="E100"/>
  <c r="G100" l="1"/>
  <c r="F100"/>
  <c r="P116"/>
  <c r="P13"/>
  <c r="L11" i="17"/>
  <c r="D17" i="5" l="1"/>
  <c r="E80" i="25"/>
  <c r="G80" l="1"/>
  <c r="K56"/>
  <c r="E56" s="1"/>
  <c r="L96"/>
  <c r="L49"/>
  <c r="M96"/>
  <c r="E121"/>
  <c r="L133"/>
  <c r="L132"/>
  <c r="L129"/>
  <c r="D11" i="17"/>
  <c r="L27" i="25"/>
  <c r="I13" i="26"/>
  <c r="F20" i="30"/>
  <c r="G20" s="1"/>
  <c r="J20" s="1"/>
  <c r="L128" i="25"/>
  <c r="L127"/>
  <c r="D6" i="18"/>
  <c r="I7" i="26"/>
  <c r="K5"/>
  <c r="J6" i="18"/>
  <c r="E111" i="25"/>
  <c r="E108"/>
  <c r="E107"/>
  <c r="E106"/>
  <c r="E105"/>
  <c r="E104"/>
  <c r="E103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77"/>
  <c r="C78"/>
  <c r="C79"/>
  <c r="C81"/>
  <c r="C82"/>
  <c r="C83"/>
  <c r="C84"/>
  <c r="C85"/>
  <c r="C86"/>
  <c r="C87"/>
  <c r="C88"/>
  <c r="C89"/>
  <c r="C90"/>
  <c r="C91"/>
  <c r="C92"/>
  <c r="C93"/>
  <c r="C94"/>
  <c r="C95"/>
  <c r="C97"/>
  <c r="C98"/>
  <c r="C99"/>
  <c r="C113"/>
  <c r="C114"/>
  <c r="C115"/>
  <c r="C116"/>
  <c r="C117"/>
  <c r="C118"/>
  <c r="C119"/>
  <c r="C120"/>
  <c r="C123"/>
  <c r="C124"/>
  <c r="C125"/>
  <c r="C126"/>
  <c r="C127"/>
  <c r="C128"/>
  <c r="C129"/>
  <c r="C130"/>
  <c r="C132"/>
  <c r="C133"/>
  <c r="U10" i="15"/>
  <c r="U8"/>
  <c r="K21"/>
  <c r="K15"/>
  <c r="K14"/>
  <c r="K10"/>
  <c r="K9"/>
  <c r="K8"/>
  <c r="K7"/>
  <c r="K6"/>
  <c r="K5"/>
  <c r="D23" i="17"/>
  <c r="D22"/>
  <c r="H15" i="26"/>
  <c r="K21"/>
  <c r="D21" i="15"/>
  <c r="G21" s="1"/>
  <c r="D15"/>
  <c r="G15" s="1"/>
  <c r="D14"/>
  <c r="G14" s="1"/>
  <c r="D11"/>
  <c r="G11" s="1"/>
  <c r="D10"/>
  <c r="G10" s="1"/>
  <c r="D9"/>
  <c r="G9" s="1"/>
  <c r="D8"/>
  <c r="G8" s="1"/>
  <c r="D7"/>
  <c r="G7" s="1"/>
  <c r="D6"/>
  <c r="G6" s="1"/>
  <c r="C10"/>
  <c r="C9"/>
  <c r="C8"/>
  <c r="C7"/>
  <c r="C6"/>
  <c r="C5"/>
  <c r="D22" i="3"/>
  <c r="E5" i="18"/>
  <c r="E6" s="1"/>
  <c r="L126" i="25"/>
  <c r="L124"/>
  <c r="L123"/>
  <c r="L99"/>
  <c r="L98"/>
  <c r="L97"/>
  <c r="L95"/>
  <c r="L94"/>
  <c r="L93"/>
  <c r="L92"/>
  <c r="L91"/>
  <c r="L90"/>
  <c r="L89"/>
  <c r="L88"/>
  <c r="L87"/>
  <c r="L86"/>
  <c r="L85"/>
  <c r="L84"/>
  <c r="L83"/>
  <c r="L82"/>
  <c r="L81"/>
  <c r="L78"/>
  <c r="L77"/>
  <c r="L76"/>
  <c r="L75"/>
  <c r="L74"/>
  <c r="L73"/>
  <c r="L72"/>
  <c r="L71"/>
  <c r="L70"/>
  <c r="L69"/>
  <c r="L68"/>
  <c r="L67"/>
  <c r="L66"/>
  <c r="L65"/>
  <c r="L64"/>
  <c r="L63"/>
  <c r="L62"/>
  <c r="L61"/>
  <c r="L60"/>
  <c r="L59"/>
  <c r="L55"/>
  <c r="L48"/>
  <c r="L47"/>
  <c r="L46"/>
  <c r="L44"/>
  <c r="L43"/>
  <c r="L42"/>
  <c r="L41"/>
  <c r="L40"/>
  <c r="L39"/>
  <c r="L38"/>
  <c r="L37"/>
  <c r="L36"/>
  <c r="L35"/>
  <c r="L34"/>
  <c r="L33"/>
  <c r="L32"/>
  <c r="L31"/>
  <c r="L30"/>
  <c r="L29"/>
  <c r="L28"/>
  <c r="L26"/>
  <c r="L25"/>
  <c r="L24"/>
  <c r="L23"/>
  <c r="L22"/>
  <c r="L20"/>
  <c r="L18"/>
  <c r="L17"/>
  <c r="L16"/>
  <c r="L15"/>
  <c r="L14"/>
  <c r="L13"/>
  <c r="L11"/>
  <c r="L10"/>
  <c r="L9"/>
  <c r="L8"/>
  <c r="L7"/>
  <c r="L6"/>
  <c r="L4"/>
  <c r="J136"/>
  <c r="J56" s="1"/>
  <c r="J54"/>
  <c r="G5" i="17"/>
  <c r="I23"/>
  <c r="I22"/>
  <c r="I19"/>
  <c r="I18"/>
  <c r="I15"/>
  <c r="I9"/>
  <c r="I8"/>
  <c r="I7"/>
  <c r="I6"/>
  <c r="H5"/>
  <c r="H17" i="5"/>
  <c r="I56" i="25"/>
  <c r="M133"/>
  <c r="M132"/>
  <c r="M129"/>
  <c r="M128"/>
  <c r="M127"/>
  <c r="C51"/>
  <c r="M51"/>
  <c r="C50"/>
  <c r="M50"/>
  <c r="M49"/>
  <c r="B54"/>
  <c r="B57" s="1"/>
  <c r="E133"/>
  <c r="F133" s="1"/>
  <c r="E9" i="5"/>
  <c r="E53" i="25"/>
  <c r="F53" s="1"/>
  <c r="E51"/>
  <c r="F51" s="1"/>
  <c r="E50"/>
  <c r="F50" s="1"/>
  <c r="F5" i="20"/>
  <c r="N9" i="15"/>
  <c r="B21" i="20"/>
  <c r="B20"/>
  <c r="B18"/>
  <c r="D18" s="1"/>
  <c r="B17"/>
  <c r="D17" s="1"/>
  <c r="B16"/>
  <c r="B15"/>
  <c r="B14"/>
  <c r="D14" s="1"/>
  <c r="B12"/>
  <c r="D12" s="1"/>
  <c r="B11"/>
  <c r="B10"/>
  <c r="B9"/>
  <c r="D9" s="1"/>
  <c r="B8"/>
  <c r="D8" s="1"/>
  <c r="B5"/>
  <c r="E8" i="5"/>
  <c r="B22" i="22"/>
  <c r="E132" i="25"/>
  <c r="F132" s="1"/>
  <c r="V23" i="15"/>
  <c r="N19" i="17"/>
  <c r="M117" i="25"/>
  <c r="Y23" i="15"/>
  <c r="X23"/>
  <c r="W23"/>
  <c r="K23" s="1"/>
  <c r="M16"/>
  <c r="M15"/>
  <c r="M14"/>
  <c r="M11"/>
  <c r="M10"/>
  <c r="M9"/>
  <c r="M8"/>
  <c r="M7"/>
  <c r="M6"/>
  <c r="M5"/>
  <c r="C4" i="25"/>
  <c r="E129"/>
  <c r="AH23" i="20"/>
  <c r="N22" i="3"/>
  <c r="B22"/>
  <c r="E130" i="25"/>
  <c r="F130" s="1"/>
  <c r="E128"/>
  <c r="F128" s="1"/>
  <c r="E127"/>
  <c r="F127" s="1"/>
  <c r="E126"/>
  <c r="F126" s="1"/>
  <c r="E125"/>
  <c r="F125" s="1"/>
  <c r="E124"/>
  <c r="F124" s="1"/>
  <c r="E123"/>
  <c r="F123" s="1"/>
  <c r="E120"/>
  <c r="F120" s="1"/>
  <c r="E119"/>
  <c r="F119" s="1"/>
  <c r="E118"/>
  <c r="F118" s="1"/>
  <c r="E117"/>
  <c r="F117" s="1"/>
  <c r="E116"/>
  <c r="F116" s="1"/>
  <c r="E115"/>
  <c r="F115" s="1"/>
  <c r="E114"/>
  <c r="F114" s="1"/>
  <c r="E113"/>
  <c r="F113" s="1"/>
  <c r="E99"/>
  <c r="F99" s="1"/>
  <c r="E98"/>
  <c r="F98" s="1"/>
  <c r="E97"/>
  <c r="F97" s="1"/>
  <c r="E95"/>
  <c r="F95" s="1"/>
  <c r="E94"/>
  <c r="F94" s="1"/>
  <c r="E93"/>
  <c r="F93" s="1"/>
  <c r="E92"/>
  <c r="F92" s="1"/>
  <c r="E91"/>
  <c r="F91" s="1"/>
  <c r="E90"/>
  <c r="F90" s="1"/>
  <c r="E89"/>
  <c r="F89" s="1"/>
  <c r="E88"/>
  <c r="F88" s="1"/>
  <c r="E87"/>
  <c r="F87" s="1"/>
  <c r="E86"/>
  <c r="F86" s="1"/>
  <c r="E85"/>
  <c r="F85" s="1"/>
  <c r="E84"/>
  <c r="F84" s="1"/>
  <c r="E83"/>
  <c r="F83" s="1"/>
  <c r="E82"/>
  <c r="F82" s="1"/>
  <c r="F81"/>
  <c r="E79"/>
  <c r="E78"/>
  <c r="F78" s="1"/>
  <c r="E77"/>
  <c r="F77" s="1"/>
  <c r="E76"/>
  <c r="F76" s="1"/>
  <c r="E75"/>
  <c r="F75" s="1"/>
  <c r="E74"/>
  <c r="F74" s="1"/>
  <c r="E73"/>
  <c r="F73" s="1"/>
  <c r="E72"/>
  <c r="F72" s="1"/>
  <c r="E71"/>
  <c r="F71" s="1"/>
  <c r="E70"/>
  <c r="F70" s="1"/>
  <c r="E69"/>
  <c r="F69" s="1"/>
  <c r="E68"/>
  <c r="F68" s="1"/>
  <c r="E67"/>
  <c r="F67" s="1"/>
  <c r="E66"/>
  <c r="F66" s="1"/>
  <c r="E65"/>
  <c r="F65" s="1"/>
  <c r="E64"/>
  <c r="F64" s="1"/>
  <c r="E63"/>
  <c r="F63" s="1"/>
  <c r="E62"/>
  <c r="F62" s="1"/>
  <c r="E61"/>
  <c r="F61" s="1"/>
  <c r="E60"/>
  <c r="F60" s="1"/>
  <c r="E59"/>
  <c r="F59" s="1"/>
  <c r="I54"/>
  <c r="B25" i="30"/>
  <c r="Q22" i="3"/>
  <c r="P22"/>
  <c r="O22"/>
  <c r="C22"/>
  <c r="I22"/>
  <c r="E55" i="25"/>
  <c r="F55" s="1"/>
  <c r="C55"/>
  <c r="C53"/>
  <c r="E49"/>
  <c r="F49" s="1"/>
  <c r="C49"/>
  <c r="E48"/>
  <c r="F48" s="1"/>
  <c r="C48"/>
  <c r="E47"/>
  <c r="F47" s="1"/>
  <c r="C47"/>
  <c r="E46"/>
  <c r="F46" s="1"/>
  <c r="C46"/>
  <c r="E45"/>
  <c r="F45" s="1"/>
  <c r="C45"/>
  <c r="E44"/>
  <c r="F44" s="1"/>
  <c r="C44"/>
  <c r="E43"/>
  <c r="F43" s="1"/>
  <c r="C43"/>
  <c r="E42"/>
  <c r="F42" s="1"/>
  <c r="C42"/>
  <c r="E41"/>
  <c r="F41" s="1"/>
  <c r="C41"/>
  <c r="E40"/>
  <c r="F40" s="1"/>
  <c r="C40"/>
  <c r="E39"/>
  <c r="F39" s="1"/>
  <c r="C39"/>
  <c r="E38"/>
  <c r="F38" s="1"/>
  <c r="C38"/>
  <c r="E37"/>
  <c r="F37" s="1"/>
  <c r="C37"/>
  <c r="E36"/>
  <c r="F36" s="1"/>
  <c r="C36"/>
  <c r="E35"/>
  <c r="F35" s="1"/>
  <c r="C35"/>
  <c r="E34"/>
  <c r="F34" s="1"/>
  <c r="C34"/>
  <c r="E33"/>
  <c r="F33" s="1"/>
  <c r="C33"/>
  <c r="E32"/>
  <c r="F32" s="1"/>
  <c r="C32"/>
  <c r="E31"/>
  <c r="F31" s="1"/>
  <c r="C31"/>
  <c r="E30"/>
  <c r="F30" s="1"/>
  <c r="C30"/>
  <c r="E29"/>
  <c r="F29" s="1"/>
  <c r="C29"/>
  <c r="E28"/>
  <c r="F28" s="1"/>
  <c r="C28"/>
  <c r="E27"/>
  <c r="F27" s="1"/>
  <c r="C27"/>
  <c r="E26"/>
  <c r="F26" s="1"/>
  <c r="C26"/>
  <c r="E25"/>
  <c r="F25" s="1"/>
  <c r="C25"/>
  <c r="E24"/>
  <c r="F24" s="1"/>
  <c r="C24"/>
  <c r="E23"/>
  <c r="F23" s="1"/>
  <c r="C23"/>
  <c r="E22"/>
  <c r="F22" s="1"/>
  <c r="C22"/>
  <c r="E21"/>
  <c r="F21" s="1"/>
  <c r="C21"/>
  <c r="E20"/>
  <c r="C20"/>
  <c r="E18"/>
  <c r="F18" s="1"/>
  <c r="C18"/>
  <c r="E17"/>
  <c r="F17" s="1"/>
  <c r="C17"/>
  <c r="E16"/>
  <c r="F16" s="1"/>
  <c r="C16"/>
  <c r="E15"/>
  <c r="F15" s="1"/>
  <c r="C15"/>
  <c r="E14"/>
  <c r="F14" s="1"/>
  <c r="C14"/>
  <c r="E13"/>
  <c r="F13" s="1"/>
  <c r="C13"/>
  <c r="E12"/>
  <c r="F12" s="1"/>
  <c r="C12"/>
  <c r="E11"/>
  <c r="F11" s="1"/>
  <c r="C11"/>
  <c r="E10"/>
  <c r="F10" s="1"/>
  <c r="C10"/>
  <c r="E9"/>
  <c r="F9" s="1"/>
  <c r="C9"/>
  <c r="E8"/>
  <c r="F8" s="1"/>
  <c r="C8"/>
  <c r="E7"/>
  <c r="F7" s="1"/>
  <c r="C7"/>
  <c r="E6"/>
  <c r="F6" s="1"/>
  <c r="C6"/>
  <c r="E4"/>
  <c r="M126"/>
  <c r="M125"/>
  <c r="M124"/>
  <c r="M123"/>
  <c r="M120"/>
  <c r="M119"/>
  <c r="M118"/>
  <c r="M116"/>
  <c r="M115"/>
  <c r="M114"/>
  <c r="M113"/>
  <c r="M99"/>
  <c r="M98"/>
  <c r="M97"/>
  <c r="M95"/>
  <c r="M94"/>
  <c r="M93"/>
  <c r="M92"/>
  <c r="M91"/>
  <c r="M90"/>
  <c r="M89"/>
  <c r="M88"/>
  <c r="M87"/>
  <c r="M86"/>
  <c r="M85"/>
  <c r="M84"/>
  <c r="M83"/>
  <c r="M81"/>
  <c r="M78"/>
  <c r="M77"/>
  <c r="M76"/>
  <c r="M75"/>
  <c r="M74"/>
  <c r="M73"/>
  <c r="M72"/>
  <c r="M71"/>
  <c r="M70"/>
  <c r="M69"/>
  <c r="M68"/>
  <c r="M67"/>
  <c r="M66"/>
  <c r="M65"/>
  <c r="M64"/>
  <c r="M63"/>
  <c r="M62"/>
  <c r="M61"/>
  <c r="M60"/>
  <c r="M59"/>
  <c r="M55"/>
  <c r="M48"/>
  <c r="M47"/>
  <c r="M46"/>
  <c r="M45"/>
  <c r="M44"/>
  <c r="M43"/>
  <c r="M42"/>
  <c r="M41"/>
  <c r="M40"/>
  <c r="M39"/>
  <c r="M38"/>
  <c r="M37"/>
  <c r="M36"/>
  <c r="M35"/>
  <c r="M34"/>
  <c r="M33"/>
  <c r="M32"/>
  <c r="M31"/>
  <c r="M30"/>
  <c r="M29"/>
  <c r="M28"/>
  <c r="M27"/>
  <c r="M26"/>
  <c r="M25"/>
  <c r="M24"/>
  <c r="M23"/>
  <c r="M22"/>
  <c r="M21"/>
  <c r="M20"/>
  <c r="M18"/>
  <c r="M17"/>
  <c r="M16"/>
  <c r="M15"/>
  <c r="M14"/>
  <c r="M13"/>
  <c r="M12"/>
  <c r="M7"/>
  <c r="M6"/>
  <c r="M4"/>
  <c r="K22" i="3"/>
  <c r="J22"/>
  <c r="H22"/>
  <c r="D27" s="1"/>
  <c r="G22"/>
  <c r="F22"/>
  <c r="E22"/>
  <c r="R21"/>
  <c r="S21" s="1"/>
  <c r="R20"/>
  <c r="S20" s="1"/>
  <c r="R19"/>
  <c r="S19" s="1"/>
  <c r="R18"/>
  <c r="S18" s="1"/>
  <c r="R17"/>
  <c r="S17" s="1"/>
  <c r="R16"/>
  <c r="S16" s="1"/>
  <c r="R15"/>
  <c r="S15" s="1"/>
  <c r="R14"/>
  <c r="S14" s="1"/>
  <c r="R13"/>
  <c r="S13" s="1"/>
  <c r="R12"/>
  <c r="S12" s="1"/>
  <c r="R11"/>
  <c r="S11" s="1"/>
  <c r="R10"/>
  <c r="S10" s="1"/>
  <c r="R9"/>
  <c r="S9" s="1"/>
  <c r="R8"/>
  <c r="S8" s="1"/>
  <c r="R7"/>
  <c r="S7" s="1"/>
  <c r="R6"/>
  <c r="S6" s="1"/>
  <c r="R5"/>
  <c r="S5" s="1"/>
  <c r="R4"/>
  <c r="S4" s="1"/>
  <c r="L21"/>
  <c r="M21" s="1"/>
  <c r="L20"/>
  <c r="M20" s="1"/>
  <c r="L19"/>
  <c r="M19" s="1"/>
  <c r="L18"/>
  <c r="L17"/>
  <c r="M17" s="1"/>
  <c r="L16"/>
  <c r="M16" s="1"/>
  <c r="L15"/>
  <c r="M15" s="1"/>
  <c r="L14"/>
  <c r="M14" s="1"/>
  <c r="L13"/>
  <c r="M13" s="1"/>
  <c r="L12"/>
  <c r="M12" s="1"/>
  <c r="L11"/>
  <c r="M11" s="1"/>
  <c r="L10"/>
  <c r="M10" s="1"/>
  <c r="L9"/>
  <c r="M9" s="1"/>
  <c r="L8"/>
  <c r="M8" s="1"/>
  <c r="L7"/>
  <c r="M7" s="1"/>
  <c r="L6"/>
  <c r="M6" s="1"/>
  <c r="L5"/>
  <c r="M5" s="1"/>
  <c r="L4"/>
  <c r="M4" s="1"/>
  <c r="P38" i="25"/>
  <c r="I9" i="26"/>
  <c r="H20" i="30"/>
  <c r="I20" s="1"/>
  <c r="K20" s="1"/>
  <c r="T23" i="17"/>
  <c r="U23" i="20"/>
  <c r="T23"/>
  <c r="X23" i="5"/>
  <c r="W23"/>
  <c r="V23"/>
  <c r="U23"/>
  <c r="T22" i="17"/>
  <c r="T21"/>
  <c r="D21"/>
  <c r="H23" i="11"/>
  <c r="B22"/>
  <c r="J22" s="1"/>
  <c r="E22" i="26"/>
  <c r="L23" i="15"/>
  <c r="B23"/>
  <c r="D19" i="17"/>
  <c r="L19"/>
  <c r="T5"/>
  <c r="M6" i="18"/>
  <c r="C6"/>
  <c r="B17" i="11"/>
  <c r="T20" i="17"/>
  <c r="T19"/>
  <c r="F22" i="30"/>
  <c r="G22" s="1"/>
  <c r="J22" s="1"/>
  <c r="K25" i="17"/>
  <c r="N14"/>
  <c r="T18"/>
  <c r="P25" i="30"/>
  <c r="O25"/>
  <c r="N25"/>
  <c r="M25"/>
  <c r="E25"/>
  <c r="D25"/>
  <c r="C25"/>
  <c r="AB24"/>
  <c r="AA24"/>
  <c r="S24"/>
  <c r="T24" s="1"/>
  <c r="V24" s="1"/>
  <c r="Q24"/>
  <c r="R24" s="1"/>
  <c r="U24" s="1"/>
  <c r="H24"/>
  <c r="I24" s="1"/>
  <c r="K24" s="1"/>
  <c r="F24"/>
  <c r="G24" s="1"/>
  <c r="J24" s="1"/>
  <c r="AB23"/>
  <c r="AA23"/>
  <c r="S23"/>
  <c r="T23" s="1"/>
  <c r="V23" s="1"/>
  <c r="Q23"/>
  <c r="R23" s="1"/>
  <c r="U23" s="1"/>
  <c r="H23"/>
  <c r="I23" s="1"/>
  <c r="K23" s="1"/>
  <c r="F23"/>
  <c r="G23" s="1"/>
  <c r="J23" s="1"/>
  <c r="AB22"/>
  <c r="AA22"/>
  <c r="S22"/>
  <c r="T22" s="1"/>
  <c r="V22" s="1"/>
  <c r="Q22"/>
  <c r="R22" s="1"/>
  <c r="U22" s="1"/>
  <c r="H22"/>
  <c r="I22" s="1"/>
  <c r="K22" s="1"/>
  <c r="AB21"/>
  <c r="AA21"/>
  <c r="S21"/>
  <c r="T21" s="1"/>
  <c r="V21" s="1"/>
  <c r="Q21"/>
  <c r="R21" s="1"/>
  <c r="U21" s="1"/>
  <c r="H21"/>
  <c r="I21" s="1"/>
  <c r="K21" s="1"/>
  <c r="F21"/>
  <c r="G21" s="1"/>
  <c r="J21" s="1"/>
  <c r="AB20"/>
  <c r="AA20"/>
  <c r="S20"/>
  <c r="T20" s="1"/>
  <c r="V20" s="1"/>
  <c r="Q20"/>
  <c r="R20" s="1"/>
  <c r="U20" s="1"/>
  <c r="AB19"/>
  <c r="AA19"/>
  <c r="S19"/>
  <c r="T19" s="1"/>
  <c r="V19" s="1"/>
  <c r="Q19"/>
  <c r="R19" s="1"/>
  <c r="U19" s="1"/>
  <c r="H19"/>
  <c r="I19" s="1"/>
  <c r="K19" s="1"/>
  <c r="F19"/>
  <c r="G19" s="1"/>
  <c r="J19" s="1"/>
  <c r="AB18"/>
  <c r="AA18"/>
  <c r="S18"/>
  <c r="T18" s="1"/>
  <c r="V18" s="1"/>
  <c r="Q18"/>
  <c r="R18" s="1"/>
  <c r="U18" s="1"/>
  <c r="H18"/>
  <c r="I18" s="1"/>
  <c r="K18" s="1"/>
  <c r="F18"/>
  <c r="G18" s="1"/>
  <c r="J18" s="1"/>
  <c r="AB17"/>
  <c r="AA17"/>
  <c r="S17"/>
  <c r="T17" s="1"/>
  <c r="V17" s="1"/>
  <c r="Q17"/>
  <c r="R17" s="1"/>
  <c r="U17" s="1"/>
  <c r="H17"/>
  <c r="I17" s="1"/>
  <c r="K17" s="1"/>
  <c r="F17"/>
  <c r="G17" s="1"/>
  <c r="J17" s="1"/>
  <c r="AB16"/>
  <c r="AA16"/>
  <c r="S16"/>
  <c r="T16" s="1"/>
  <c r="V16" s="1"/>
  <c r="Q16"/>
  <c r="R16" s="1"/>
  <c r="U16" s="1"/>
  <c r="X16" s="1"/>
  <c r="AB15"/>
  <c r="AA15"/>
  <c r="S15"/>
  <c r="T15" s="1"/>
  <c r="V15" s="1"/>
  <c r="Q15"/>
  <c r="R15" s="1"/>
  <c r="U15" s="1"/>
  <c r="H15"/>
  <c r="I15" s="1"/>
  <c r="K15" s="1"/>
  <c r="F15"/>
  <c r="G15" s="1"/>
  <c r="J15" s="1"/>
  <c r="AB14"/>
  <c r="AA14"/>
  <c r="S14"/>
  <c r="T14" s="1"/>
  <c r="V14" s="1"/>
  <c r="Q14"/>
  <c r="R14" s="1"/>
  <c r="U14" s="1"/>
  <c r="H14"/>
  <c r="I14" s="1"/>
  <c r="K14" s="1"/>
  <c r="Y14" s="1"/>
  <c r="F14"/>
  <c r="G14" s="1"/>
  <c r="J14" s="1"/>
  <c r="AB13"/>
  <c r="AA13"/>
  <c r="S13"/>
  <c r="T13" s="1"/>
  <c r="V13" s="1"/>
  <c r="Q13"/>
  <c r="R13" s="1"/>
  <c r="U13" s="1"/>
  <c r="H13"/>
  <c r="I13" s="1"/>
  <c r="K13" s="1"/>
  <c r="F13"/>
  <c r="G13" s="1"/>
  <c r="J13" s="1"/>
  <c r="AB12"/>
  <c r="AA12"/>
  <c r="S12"/>
  <c r="T12" s="1"/>
  <c r="V12" s="1"/>
  <c r="Q12"/>
  <c r="R12" s="1"/>
  <c r="U12" s="1"/>
  <c r="X12" s="1"/>
  <c r="AB11"/>
  <c r="AA11"/>
  <c r="S11"/>
  <c r="T11" s="1"/>
  <c r="V11" s="1"/>
  <c r="Q11"/>
  <c r="R11" s="1"/>
  <c r="U11" s="1"/>
  <c r="H11"/>
  <c r="I11" s="1"/>
  <c r="K11" s="1"/>
  <c r="Y11" s="1"/>
  <c r="F11"/>
  <c r="G11" s="1"/>
  <c r="J11" s="1"/>
  <c r="AB10"/>
  <c r="AA10"/>
  <c r="S10"/>
  <c r="T10" s="1"/>
  <c r="V10" s="1"/>
  <c r="Q10"/>
  <c r="R10" s="1"/>
  <c r="U10" s="1"/>
  <c r="X10" s="1"/>
  <c r="AB9"/>
  <c r="AA9"/>
  <c r="S9"/>
  <c r="T9" s="1"/>
  <c r="V9" s="1"/>
  <c r="Q9"/>
  <c r="R9" s="1"/>
  <c r="U9" s="1"/>
  <c r="H9"/>
  <c r="I9" s="1"/>
  <c r="K9" s="1"/>
  <c r="F9"/>
  <c r="G9" s="1"/>
  <c r="J9" s="1"/>
  <c r="X9" s="1"/>
  <c r="AB8"/>
  <c r="AA8"/>
  <c r="S8"/>
  <c r="T8" s="1"/>
  <c r="V8" s="1"/>
  <c r="Q8"/>
  <c r="R8" s="1"/>
  <c r="U8" s="1"/>
  <c r="H8"/>
  <c r="I8" s="1"/>
  <c r="K8" s="1"/>
  <c r="F8"/>
  <c r="G8" s="1"/>
  <c r="J8" s="1"/>
  <c r="C5" i="20"/>
  <c r="J25" i="17"/>
  <c r="S23" i="15"/>
  <c r="R23"/>
  <c r="M23" s="1"/>
  <c r="H23"/>
  <c r="N5"/>
  <c r="N6"/>
  <c r="N7"/>
  <c r="N8"/>
  <c r="Q8" s="1"/>
  <c r="N10"/>
  <c r="Q10" s="1"/>
  <c r="N11"/>
  <c r="N14"/>
  <c r="N15"/>
  <c r="N16"/>
  <c r="Q16" s="1"/>
  <c r="E11" i="26"/>
  <c r="I17" i="17"/>
  <c r="D17"/>
  <c r="L18" i="5"/>
  <c r="N6"/>
  <c r="T17" i="17"/>
  <c r="S23" i="20"/>
  <c r="D22" i="22"/>
  <c r="E22" s="1"/>
  <c r="T7" i="17"/>
  <c r="T11"/>
  <c r="T13"/>
  <c r="T15"/>
  <c r="T16"/>
  <c r="D16"/>
  <c r="E19" i="26"/>
  <c r="P17"/>
  <c r="N17"/>
  <c r="K17"/>
  <c r="P15"/>
  <c r="N15"/>
  <c r="E15"/>
  <c r="P13"/>
  <c r="N13"/>
  <c r="E13"/>
  <c r="P9"/>
  <c r="N9"/>
  <c r="K9"/>
  <c r="E9"/>
  <c r="P7"/>
  <c r="N7"/>
  <c r="E7"/>
  <c r="E5"/>
  <c r="C25" i="17"/>
  <c r="F12" s="1"/>
  <c r="B25"/>
  <c r="R25"/>
  <c r="S25"/>
  <c r="I11" i="5"/>
  <c r="Q25" i="17"/>
  <c r="L15"/>
  <c r="K23" i="5"/>
  <c r="D15" i="17"/>
  <c r="M15"/>
  <c r="N15"/>
  <c r="B21" i="11"/>
  <c r="B20"/>
  <c r="B19"/>
  <c r="B18"/>
  <c r="B16"/>
  <c r="B15"/>
  <c r="B14"/>
  <c r="B13"/>
  <c r="B12"/>
  <c r="B11"/>
  <c r="B10"/>
  <c r="B9"/>
  <c r="B8"/>
  <c r="B7"/>
  <c r="B6"/>
  <c r="B5"/>
  <c r="P25" i="17"/>
  <c r="H11" i="5"/>
  <c r="M5" i="18"/>
  <c r="J15" i="15"/>
  <c r="M14" i="17"/>
  <c r="D14"/>
  <c r="D5"/>
  <c r="L5"/>
  <c r="M5"/>
  <c r="N5"/>
  <c r="D6"/>
  <c r="L6"/>
  <c r="M6"/>
  <c r="N6"/>
  <c r="D7"/>
  <c r="L7"/>
  <c r="M7"/>
  <c r="N7"/>
  <c r="D8"/>
  <c r="L8"/>
  <c r="M8"/>
  <c r="N8"/>
  <c r="D9"/>
  <c r="L9"/>
  <c r="M9"/>
  <c r="N9"/>
  <c r="D10"/>
  <c r="L10"/>
  <c r="M10"/>
  <c r="N10"/>
  <c r="N11"/>
  <c r="O11" s="1"/>
  <c r="D9" i="5"/>
  <c r="T23" i="11"/>
  <c r="I18" i="5"/>
  <c r="H18"/>
  <c r="D18"/>
  <c r="J5" i="15"/>
  <c r="J6"/>
  <c r="J7"/>
  <c r="J8"/>
  <c r="T8"/>
  <c r="J9"/>
  <c r="J10"/>
  <c r="T10"/>
  <c r="J11"/>
  <c r="T11"/>
  <c r="J14"/>
  <c r="T14"/>
  <c r="T16"/>
  <c r="I15" i="5"/>
  <c r="P23"/>
  <c r="R23" s="1"/>
  <c r="R21"/>
  <c r="R20"/>
  <c r="R19"/>
  <c r="R17"/>
  <c r="R16"/>
  <c r="R15"/>
  <c r="R14"/>
  <c r="R12"/>
  <c r="R11"/>
  <c r="R10"/>
  <c r="R9"/>
  <c r="R8"/>
  <c r="R7"/>
  <c r="R5"/>
  <c r="O23"/>
  <c r="Q21"/>
  <c r="Q20"/>
  <c r="Q19"/>
  <c r="Q18"/>
  <c r="Q17"/>
  <c r="Q16"/>
  <c r="Q15"/>
  <c r="Q14"/>
  <c r="Q13"/>
  <c r="Q12"/>
  <c r="Q11"/>
  <c r="Q10"/>
  <c r="Q9"/>
  <c r="Q8"/>
  <c r="Q7"/>
  <c r="Q6"/>
  <c r="Q5"/>
  <c r="L5"/>
  <c r="L7"/>
  <c r="L9"/>
  <c r="L15"/>
  <c r="L17"/>
  <c r="L19"/>
  <c r="L21"/>
  <c r="J23"/>
  <c r="J23" i="20" s="1"/>
  <c r="N15" i="5"/>
  <c r="G23"/>
  <c r="I23" s="1"/>
  <c r="I14"/>
  <c r="I12"/>
  <c r="I8"/>
  <c r="H20"/>
  <c r="H15"/>
  <c r="H14"/>
  <c r="H8"/>
  <c r="C23"/>
  <c r="E16"/>
  <c r="E14"/>
  <c r="D14"/>
  <c r="D8"/>
  <c r="M21"/>
  <c r="M17"/>
  <c r="M19"/>
  <c r="M16"/>
  <c r="M15"/>
  <c r="M14"/>
  <c r="M13"/>
  <c r="M12"/>
  <c r="M11"/>
  <c r="M10"/>
  <c r="M9"/>
  <c r="M8"/>
  <c r="M7"/>
  <c r="M5"/>
  <c r="N21"/>
  <c r="N18"/>
  <c r="N17"/>
  <c r="N19"/>
  <c r="N14"/>
  <c r="N13"/>
  <c r="N12"/>
  <c r="N11"/>
  <c r="N10"/>
  <c r="N9"/>
  <c r="N8"/>
  <c r="N7"/>
  <c r="N5"/>
  <c r="I5"/>
  <c r="H5"/>
  <c r="H12"/>
  <c r="F23"/>
  <c r="F23" i="20" s="1"/>
  <c r="M20" i="5"/>
  <c r="N16"/>
  <c r="N20"/>
  <c r="M18"/>
  <c r="M6"/>
  <c r="L20"/>
  <c r="L16"/>
  <c r="L14"/>
  <c r="L10"/>
  <c r="L8"/>
  <c r="L6"/>
  <c r="D9" i="11"/>
  <c r="D7"/>
  <c r="Q7" s="1"/>
  <c r="D6"/>
  <c r="Q6" s="1"/>
  <c r="L14" i="17"/>
  <c r="H13" i="26"/>
  <c r="I17"/>
  <c r="D12" i="5"/>
  <c r="B23"/>
  <c r="G5" i="20"/>
  <c r="I5" i="26"/>
  <c r="G6" i="18"/>
  <c r="D21" i="11"/>
  <c r="D17"/>
  <c r="F8" i="15"/>
  <c r="F9"/>
  <c r="P9"/>
  <c r="D13" i="11"/>
  <c r="C54" i="25"/>
  <c r="O19" i="17"/>
  <c r="I15" i="26"/>
  <c r="D11" i="11"/>
  <c r="D15"/>
  <c r="F14" i="15"/>
  <c r="F15"/>
  <c r="P7"/>
  <c r="D5" i="11"/>
  <c r="E5" s="1"/>
  <c r="D18"/>
  <c r="G59" i="25"/>
  <c r="G61"/>
  <c r="G63"/>
  <c r="G67"/>
  <c r="G70"/>
  <c r="G74"/>
  <c r="G91"/>
  <c r="G93"/>
  <c r="G95"/>
  <c r="G98"/>
  <c r="G113"/>
  <c r="G115"/>
  <c r="G117"/>
  <c r="G119"/>
  <c r="G123"/>
  <c r="G125"/>
  <c r="G13"/>
  <c r="G17"/>
  <c r="G22"/>
  <c r="G29"/>
  <c r="G37"/>
  <c r="G43"/>
  <c r="R22" i="11"/>
  <c r="AC20" i="30"/>
  <c r="K19" i="26"/>
  <c r="AB25" i="30"/>
  <c r="L20"/>
  <c r="F4" i="25" l="1"/>
  <c r="S4"/>
  <c r="F20"/>
  <c r="V4"/>
  <c r="W4" s="1"/>
  <c r="AC22" i="30"/>
  <c r="E18" i="11"/>
  <c r="Q18"/>
  <c r="L21"/>
  <c r="Y21" s="1"/>
  <c r="Q21"/>
  <c r="E15"/>
  <c r="Q15"/>
  <c r="E13"/>
  <c r="Q13"/>
  <c r="E17"/>
  <c r="Q17"/>
  <c r="E9"/>
  <c r="Q9"/>
  <c r="E11"/>
  <c r="Q11"/>
  <c r="L6"/>
  <c r="Y6" s="1"/>
  <c r="L18"/>
  <c r="O10" i="15"/>
  <c r="C136" i="25"/>
  <c r="P11" i="15"/>
  <c r="H25" i="17"/>
  <c r="E11"/>
  <c r="E12"/>
  <c r="P14" i="15"/>
  <c r="E6"/>
  <c r="G25" i="17"/>
  <c r="F22"/>
  <c r="P15" i="15"/>
  <c r="E9"/>
  <c r="E15"/>
  <c r="O16"/>
  <c r="P8"/>
  <c r="E14"/>
  <c r="G55" i="25"/>
  <c r="F10" i="17"/>
  <c r="Y21" i="30"/>
  <c r="G84" i="25"/>
  <c r="G76"/>
  <c r="G72"/>
  <c r="Y20" i="30"/>
  <c r="P6" i="15"/>
  <c r="F7"/>
  <c r="AA25" i="30"/>
  <c r="AC25" s="1"/>
  <c r="X23"/>
  <c r="X13"/>
  <c r="E9" i="17"/>
  <c r="E15"/>
  <c r="E18"/>
  <c r="N23" i="5"/>
  <c r="E23"/>
  <c r="F15" i="17"/>
  <c r="G45" i="25"/>
  <c r="G39"/>
  <c r="G31"/>
  <c r="F5" i="18"/>
  <c r="F6" i="15"/>
  <c r="D16" i="11"/>
  <c r="F10" i="15"/>
  <c r="G35" i="25"/>
  <c r="L22" i="3"/>
  <c r="M22" s="1"/>
  <c r="X20" i="30"/>
  <c r="Z20" s="1"/>
  <c r="G48" i="25"/>
  <c r="G27"/>
  <c r="G89"/>
  <c r="N25" i="17"/>
  <c r="P16" i="15"/>
  <c r="G41" i="25"/>
  <c r="G33"/>
  <c r="G25"/>
  <c r="G65"/>
  <c r="E10" i="15"/>
  <c r="L136" i="25"/>
  <c r="E20" i="17"/>
  <c r="E23"/>
  <c r="E7"/>
  <c r="J6" i="11"/>
  <c r="N6" s="1"/>
  <c r="J8"/>
  <c r="J10"/>
  <c r="J12"/>
  <c r="J14"/>
  <c r="J16"/>
  <c r="J19"/>
  <c r="J21"/>
  <c r="J5"/>
  <c r="J7"/>
  <c r="J9"/>
  <c r="J11"/>
  <c r="J13"/>
  <c r="J15"/>
  <c r="J18"/>
  <c r="N18" s="1"/>
  <c r="J20"/>
  <c r="J17"/>
  <c r="F17"/>
  <c r="F22" i="22"/>
  <c r="R13" i="11"/>
  <c r="F11"/>
  <c r="R21"/>
  <c r="L13"/>
  <c r="M18" i="3"/>
  <c r="D19" i="11"/>
  <c r="Q19" s="1"/>
  <c r="O8" i="17"/>
  <c r="F7"/>
  <c r="F8"/>
  <c r="F19"/>
  <c r="E21"/>
  <c r="O7"/>
  <c r="E8"/>
  <c r="H9" i="26"/>
  <c r="H5"/>
  <c r="Q23" i="5"/>
  <c r="G5" i="15"/>
  <c r="D23"/>
  <c r="F9" i="11"/>
  <c r="I5" i="17"/>
  <c r="G87" i="25"/>
  <c r="T25" i="17"/>
  <c r="AC10" i="30"/>
  <c r="AC18"/>
  <c r="L22"/>
  <c r="I14" i="17"/>
  <c r="I16"/>
  <c r="I21"/>
  <c r="O14"/>
  <c r="G132" i="25"/>
  <c r="G92"/>
  <c r="G90"/>
  <c r="G88"/>
  <c r="G86"/>
  <c r="G83"/>
  <c r="G81"/>
  <c r="G68"/>
  <c r="G66"/>
  <c r="G64"/>
  <c r="G62"/>
  <c r="G60"/>
  <c r="F6" i="18"/>
  <c r="O23" i="20"/>
  <c r="D5"/>
  <c r="G85" i="25"/>
  <c r="L15" i="11"/>
  <c r="L9"/>
  <c r="F18" i="17"/>
  <c r="F17"/>
  <c r="F11"/>
  <c r="F5"/>
  <c r="I19" i="26"/>
  <c r="F20" i="17"/>
  <c r="F18" i="11"/>
  <c r="N23" i="15"/>
  <c r="O23" s="1"/>
  <c r="F6" i="17"/>
  <c r="F14"/>
  <c r="F21"/>
  <c r="F9"/>
  <c r="E6" i="11"/>
  <c r="F16" i="17"/>
  <c r="F23"/>
  <c r="E7" i="15"/>
  <c r="G4" i="25"/>
  <c r="G47"/>
  <c r="G46"/>
  <c r="G44"/>
  <c r="G42"/>
  <c r="G40"/>
  <c r="G38"/>
  <c r="G36"/>
  <c r="G34"/>
  <c r="G32"/>
  <c r="G30"/>
  <c r="G28"/>
  <c r="G26"/>
  <c r="G24"/>
  <c r="G20"/>
  <c r="G15"/>
  <c r="G126"/>
  <c r="G124"/>
  <c r="G120"/>
  <c r="G118"/>
  <c r="G116"/>
  <c r="G114"/>
  <c r="G99"/>
  <c r="G97"/>
  <c r="G94"/>
  <c r="G77"/>
  <c r="G75"/>
  <c r="G73"/>
  <c r="G71"/>
  <c r="F11" i="15"/>
  <c r="D20" i="11"/>
  <c r="Q20" s="1"/>
  <c r="H5" i="18"/>
  <c r="O8" i="15"/>
  <c r="F5"/>
  <c r="D14" i="11"/>
  <c r="K13" i="26"/>
  <c r="E11" i="15"/>
  <c r="E5"/>
  <c r="H5" i="20"/>
  <c r="M136" i="25"/>
  <c r="D12" i="11"/>
  <c r="D8"/>
  <c r="D10"/>
  <c r="O11" i="15"/>
  <c r="C23"/>
  <c r="H6" i="18"/>
  <c r="W14" i="30"/>
  <c r="AC19"/>
  <c r="AC21"/>
  <c r="AC23"/>
  <c r="L23" i="5"/>
  <c r="F21" i="11"/>
  <c r="Q5"/>
  <c r="R5" s="1"/>
  <c r="F5"/>
  <c r="G129" i="25"/>
  <c r="F129"/>
  <c r="W8" i="30"/>
  <c r="AC12"/>
  <c r="AC13"/>
  <c r="W23"/>
  <c r="F56" i="25"/>
  <c r="L25" i="17"/>
  <c r="O15"/>
  <c r="O10"/>
  <c r="O6"/>
  <c r="O5"/>
  <c r="L18" i="30"/>
  <c r="K23" i="20"/>
  <c r="M23" s="1"/>
  <c r="I5"/>
  <c r="E136" i="25"/>
  <c r="H84" s="1"/>
  <c r="G69"/>
  <c r="G78"/>
  <c r="P5" i="15"/>
  <c r="P10"/>
  <c r="U23"/>
  <c r="J57" i="25"/>
  <c r="G128"/>
  <c r="G23"/>
  <c r="G21"/>
  <c r="G18"/>
  <c r="G16"/>
  <c r="G14"/>
  <c r="G12"/>
  <c r="G6"/>
  <c r="G7"/>
  <c r="AC15" i="30"/>
  <c r="F25"/>
  <c r="G25" s="1"/>
  <c r="J25" s="1"/>
  <c r="M6" i="11"/>
  <c r="B23"/>
  <c r="M23" i="5"/>
  <c r="T23" i="15"/>
  <c r="L11" i="11"/>
  <c r="L5"/>
  <c r="M5" s="1"/>
  <c r="E16" i="17"/>
  <c r="E6"/>
  <c r="E19"/>
  <c r="E10"/>
  <c r="M25"/>
  <c r="D25"/>
  <c r="D23" i="5"/>
  <c r="G23" i="20"/>
  <c r="I23" s="1"/>
  <c r="H23" i="5"/>
  <c r="O14" i="15"/>
  <c r="E17" i="17"/>
  <c r="E5"/>
  <c r="E14"/>
  <c r="E22"/>
  <c r="S25" i="30"/>
  <c r="T25" s="1"/>
  <c r="V25" s="1"/>
  <c r="Q25"/>
  <c r="R25" s="1"/>
  <c r="U25" s="1"/>
  <c r="X8"/>
  <c r="W13"/>
  <c r="AC17"/>
  <c r="W22"/>
  <c r="Y23"/>
  <c r="G133" i="25"/>
  <c r="I10" i="17"/>
  <c r="K15" i="26"/>
  <c r="L56" i="25"/>
  <c r="AC9" i="30"/>
  <c r="Y13"/>
  <c r="L24"/>
  <c r="X22"/>
  <c r="B23" i="20"/>
  <c r="P23"/>
  <c r="R23" s="1"/>
  <c r="R22" i="3"/>
  <c r="S22" s="1"/>
  <c r="H25" i="30"/>
  <c r="I25" s="1"/>
  <c r="K25" s="1"/>
  <c r="Y19"/>
  <c r="L19"/>
  <c r="Y18"/>
  <c r="L14"/>
  <c r="L11"/>
  <c r="Y9"/>
  <c r="Z9" s="1"/>
  <c r="J23" i="15"/>
  <c r="E8"/>
  <c r="K7" i="26"/>
  <c r="H7"/>
  <c r="X18" i="30"/>
  <c r="L17"/>
  <c r="L9"/>
  <c r="W10"/>
  <c r="Y10"/>
  <c r="Z10" s="1"/>
  <c r="W17"/>
  <c r="Y17"/>
  <c r="C56" i="25"/>
  <c r="G56" s="1"/>
  <c r="I57"/>
  <c r="M56"/>
  <c r="R15" i="11"/>
  <c r="O9" i="17"/>
  <c r="AC8" i="30"/>
  <c r="AC11"/>
  <c r="AC14"/>
  <c r="AC16"/>
  <c r="AC24"/>
  <c r="D25" i="3"/>
  <c r="G127" i="25"/>
  <c r="Y16" i="30"/>
  <c r="Z16" s="1"/>
  <c r="W16"/>
  <c r="W11"/>
  <c r="W15"/>
  <c r="W20"/>
  <c r="W21"/>
  <c r="W24"/>
  <c r="Y8"/>
  <c r="L8"/>
  <c r="Y12"/>
  <c r="Z12" s="1"/>
  <c r="W12"/>
  <c r="Y15"/>
  <c r="L15"/>
  <c r="W9"/>
  <c r="X11"/>
  <c r="Z11" s="1"/>
  <c r="X14"/>
  <c r="Z14" s="1"/>
  <c r="X15"/>
  <c r="X17"/>
  <c r="W18"/>
  <c r="X19"/>
  <c r="W19"/>
  <c r="X21"/>
  <c r="Z21" s="1"/>
  <c r="L21"/>
  <c r="Y22"/>
  <c r="L23"/>
  <c r="X24"/>
  <c r="Y24"/>
  <c r="C23" i="20"/>
  <c r="F6" i="11"/>
  <c r="R7"/>
  <c r="N21"/>
  <c r="M21"/>
  <c r="L17"/>
  <c r="Y17" s="1"/>
  <c r="F13"/>
  <c r="E7"/>
  <c r="E21"/>
  <c r="F7"/>
  <c r="L7"/>
  <c r="Y7" s="1"/>
  <c r="F15"/>
  <c r="F10" l="1"/>
  <c r="Q10"/>
  <c r="F14"/>
  <c r="Q14"/>
  <c r="Y15"/>
  <c r="Z15" s="1"/>
  <c r="M13"/>
  <c r="Y13"/>
  <c r="F8"/>
  <c r="Q8"/>
  <c r="Y9"/>
  <c r="Z9" s="1"/>
  <c r="L16"/>
  <c r="Q16"/>
  <c r="M18"/>
  <c r="Y18"/>
  <c r="N11"/>
  <c r="Y11"/>
  <c r="F12"/>
  <c r="Q12"/>
  <c r="N9"/>
  <c r="I25" i="17"/>
  <c r="N16" i="11"/>
  <c r="O25" i="17"/>
  <c r="N13" i="11"/>
  <c r="J23"/>
  <c r="Z23" i="30"/>
  <c r="Z13"/>
  <c r="M9" i="11"/>
  <c r="H99" i="25"/>
  <c r="H68"/>
  <c r="E16" i="11"/>
  <c r="F16"/>
  <c r="Q23" i="15"/>
  <c r="H98" i="25"/>
  <c r="Z18" i="30"/>
  <c r="R19" i="11"/>
  <c r="L19"/>
  <c r="H97" i="25"/>
  <c r="E19" i="11"/>
  <c r="F19"/>
  <c r="Y5"/>
  <c r="M15"/>
  <c r="N15"/>
  <c r="P23" i="15"/>
  <c r="E23"/>
  <c r="H69" i="25"/>
  <c r="H62"/>
  <c r="H89"/>
  <c r="H92"/>
  <c r="H123"/>
  <c r="H116"/>
  <c r="H76"/>
  <c r="R18" i="11"/>
  <c r="R9"/>
  <c r="R11"/>
  <c r="R16"/>
  <c r="R6"/>
  <c r="Z8" i="30"/>
  <c r="D23" i="11"/>
  <c r="E23" s="1"/>
  <c r="H77" i="25"/>
  <c r="L25" i="30"/>
  <c r="H94" i="25"/>
  <c r="H87"/>
  <c r="H88"/>
  <c r="G136"/>
  <c r="H81"/>
  <c r="H117"/>
  <c r="H79"/>
  <c r="H86"/>
  <c r="H74"/>
  <c r="H83"/>
  <c r="H118"/>
  <c r="H23" i="20"/>
  <c r="Z19" i="30"/>
  <c r="X25"/>
  <c r="N23" i="20"/>
  <c r="D23"/>
  <c r="E10" i="11"/>
  <c r="L10"/>
  <c r="Y10" s="1"/>
  <c r="L12"/>
  <c r="Y12" s="1"/>
  <c r="E12"/>
  <c r="E20"/>
  <c r="F20"/>
  <c r="R20"/>
  <c r="L20"/>
  <c r="Y20" s="1"/>
  <c r="L8"/>
  <c r="Y8" s="1"/>
  <c r="E8"/>
  <c r="E14"/>
  <c r="L14"/>
  <c r="Y14" s="1"/>
  <c r="Z17" i="30"/>
  <c r="Y25"/>
  <c r="Z25" s="1"/>
  <c r="H114" i="25"/>
  <c r="L23" i="20"/>
  <c r="N5" i="11"/>
  <c r="Q23" i="20"/>
  <c r="H124" i="25"/>
  <c r="H63"/>
  <c r="H95"/>
  <c r="H126"/>
  <c r="H65"/>
  <c r="H113"/>
  <c r="H61"/>
  <c r="H60"/>
  <c r="H64"/>
  <c r="H120"/>
  <c r="H78"/>
  <c r="H91"/>
  <c r="H71"/>
  <c r="H75"/>
  <c r="H115"/>
  <c r="H85"/>
  <c r="H93"/>
  <c r="H73"/>
  <c r="H72"/>
  <c r="H119"/>
  <c r="H90"/>
  <c r="H67"/>
  <c r="H82"/>
  <c r="H125"/>
  <c r="H70"/>
  <c r="F136"/>
  <c r="H66"/>
  <c r="H59"/>
  <c r="H136"/>
  <c r="G23" i="15"/>
  <c r="Z22" i="30"/>
  <c r="M11" i="11"/>
  <c r="M19"/>
  <c r="F23" i="15"/>
  <c r="W25" i="30"/>
  <c r="E23" i="20"/>
  <c r="Z15" i="30"/>
  <c r="C57" i="25"/>
  <c r="Z24" i="30"/>
  <c r="Z13" i="11"/>
  <c r="Z18"/>
  <c r="Z5"/>
  <c r="M17"/>
  <c r="N17"/>
  <c r="Z21"/>
  <c r="N7"/>
  <c r="M7"/>
  <c r="L23"/>
  <c r="R17"/>
  <c r="Z6"/>
  <c r="Y16" l="1"/>
  <c r="Z16" s="1"/>
  <c r="M16"/>
  <c r="N19"/>
  <c r="Y19"/>
  <c r="Z19" s="1"/>
  <c r="F23"/>
  <c r="Q23"/>
  <c r="R23" s="1"/>
  <c r="Z11"/>
  <c r="R14"/>
  <c r="R8"/>
  <c r="R12"/>
  <c r="R10"/>
  <c r="M14"/>
  <c r="N14"/>
  <c r="N8"/>
  <c r="M8"/>
  <c r="M20"/>
  <c r="N20"/>
  <c r="M12"/>
  <c r="N12"/>
  <c r="N10"/>
  <c r="M10"/>
  <c r="N23"/>
  <c r="M23"/>
  <c r="L24"/>
  <c r="Z17"/>
  <c r="Z7"/>
  <c r="Z10" l="1"/>
  <c r="Z12"/>
  <c r="Z20"/>
  <c r="Z8"/>
  <c r="Z14"/>
  <c r="Y23"/>
  <c r="Z23" s="1"/>
  <c r="U5" l="1"/>
  <c r="U6" l="1"/>
  <c r="U7"/>
  <c r="U8"/>
  <c r="U9"/>
  <c r="U10"/>
  <c r="U11"/>
  <c r="U13"/>
  <c r="U14"/>
  <c r="U15"/>
  <c r="U16"/>
  <c r="U17"/>
  <c r="U18"/>
  <c r="U20"/>
  <c r="U21"/>
  <c r="U19"/>
  <c r="U23" l="1"/>
  <c r="M54" i="25" l="1"/>
  <c r="L54"/>
  <c r="E54"/>
  <c r="F54" s="1"/>
  <c r="K57"/>
  <c r="L57" s="1"/>
  <c r="E57" l="1"/>
  <c r="H54" s="1"/>
  <c r="G57"/>
  <c r="H16"/>
  <c r="H40"/>
  <c r="H11"/>
  <c r="H17"/>
  <c r="H44"/>
  <c r="H37"/>
  <c r="H42"/>
  <c r="H33"/>
  <c r="H10"/>
  <c r="H41"/>
  <c r="H43"/>
  <c r="H49"/>
  <c r="H36"/>
  <c r="H30"/>
  <c r="H47"/>
  <c r="H14"/>
  <c r="H31"/>
  <c r="H35"/>
  <c r="H12"/>
  <c r="H25"/>
  <c r="H22"/>
  <c r="H8"/>
  <c r="H27"/>
  <c r="H7"/>
  <c r="H48"/>
  <c r="H21"/>
  <c r="H55"/>
  <c r="H45"/>
  <c r="H32"/>
  <c r="H24"/>
  <c r="H28"/>
  <c r="H53"/>
  <c r="H26"/>
  <c r="H56"/>
  <c r="H18"/>
  <c r="H6"/>
  <c r="H23"/>
  <c r="H38"/>
  <c r="H13"/>
  <c r="H9"/>
  <c r="H39"/>
  <c r="H20"/>
  <c r="H29"/>
  <c r="H15"/>
  <c r="H46"/>
  <c r="H4"/>
  <c r="F57"/>
  <c r="H34"/>
  <c r="M57"/>
  <c r="G54"/>
  <c r="AD22" i="11" l="1"/>
  <c r="O22"/>
  <c r="S22" s="1"/>
  <c r="O5"/>
  <c r="S5" s="1"/>
  <c r="AD6"/>
  <c r="O6"/>
  <c r="S6" s="1"/>
  <c r="AD7"/>
  <c r="O7"/>
  <c r="S7" s="1"/>
  <c r="W7"/>
  <c r="AA7" s="1"/>
  <c r="AD8"/>
  <c r="O8"/>
  <c r="S8" s="1"/>
  <c r="AD9"/>
  <c r="O9"/>
  <c r="S9" s="1"/>
  <c r="AD10"/>
  <c r="O10"/>
  <c r="S10" s="1"/>
  <c r="AD11"/>
  <c r="O11"/>
  <c r="S11" s="1"/>
  <c r="AD12"/>
  <c r="O12"/>
  <c r="S12" s="1"/>
  <c r="AD13"/>
  <c r="O13"/>
  <c r="S13" s="1"/>
  <c r="AD14"/>
  <c r="O14"/>
  <c r="S14" s="1"/>
  <c r="AD15"/>
  <c r="O15"/>
  <c r="S15" s="1"/>
  <c r="AD16"/>
  <c r="O16"/>
  <c r="S16" s="1"/>
  <c r="AD17"/>
  <c r="O17"/>
  <c r="W15" l="1"/>
  <c r="AA15" s="1"/>
  <c r="W22"/>
  <c r="W11"/>
  <c r="AA11" s="1"/>
  <c r="W13"/>
  <c r="AA13" s="1"/>
  <c r="W9"/>
  <c r="AA9" s="1"/>
  <c r="W5"/>
  <c r="AA5" s="1"/>
  <c r="W16"/>
  <c r="AA16" s="1"/>
  <c r="W14"/>
  <c r="AA14" s="1"/>
  <c r="W12"/>
  <c r="AA12" s="1"/>
  <c r="W10"/>
  <c r="AA10" s="1"/>
  <c r="W8"/>
  <c r="AA8" s="1"/>
  <c r="W6"/>
  <c r="AA6" s="1"/>
  <c r="W17"/>
  <c r="S17"/>
  <c r="AA17" l="1"/>
  <c r="AD18"/>
  <c r="O18"/>
  <c r="S18" s="1"/>
  <c r="W18" l="1"/>
  <c r="AA18" l="1"/>
  <c r="AD19"/>
  <c r="O19"/>
  <c r="S19" s="1"/>
  <c r="W19" l="1"/>
  <c r="AA19" l="1"/>
  <c r="AD20"/>
  <c r="O20"/>
  <c r="S20" s="1"/>
  <c r="W20" l="1"/>
  <c r="AA20" l="1"/>
  <c r="AD21"/>
  <c r="O21"/>
  <c r="S21" s="1"/>
  <c r="AB23"/>
  <c r="AD23" s="1"/>
  <c r="W21" l="1"/>
  <c r="O23"/>
  <c r="S23" s="1"/>
  <c r="AA21" l="1"/>
  <c r="W23"/>
  <c r="Y24" l="1"/>
  <c r="AA23"/>
</calcChain>
</file>

<file path=xl/sharedStrings.xml><?xml version="1.0" encoding="utf-8"?>
<sst xmlns="http://schemas.openxmlformats.org/spreadsheetml/2006/main" count="737" uniqueCount="433">
  <si>
    <t>Прогноз</t>
  </si>
  <si>
    <t xml:space="preserve">   Факт</t>
  </si>
  <si>
    <t>%</t>
  </si>
  <si>
    <t>Факт</t>
  </si>
  <si>
    <t>с нач.года</t>
  </si>
  <si>
    <t xml:space="preserve">вып-я </t>
  </si>
  <si>
    <t xml:space="preserve">% вып-я </t>
  </si>
  <si>
    <t>тонн</t>
  </si>
  <si>
    <t>т.руб</t>
  </si>
  <si>
    <t xml:space="preserve"> дал.</t>
  </si>
  <si>
    <t xml:space="preserve">Собствен.доходы </t>
  </si>
  <si>
    <t xml:space="preserve">Факт </t>
  </si>
  <si>
    <t>% вып.</t>
  </si>
  <si>
    <t>Факт c н.г.</t>
  </si>
  <si>
    <t>факт</t>
  </si>
  <si>
    <t>предприятия</t>
  </si>
  <si>
    <t>с н.г.</t>
  </si>
  <si>
    <t>всего</t>
  </si>
  <si>
    <t>РУПС</t>
  </si>
  <si>
    <t>Прочие</t>
  </si>
  <si>
    <t>Итого</t>
  </si>
  <si>
    <t>Част.предпр.</t>
  </si>
  <si>
    <t>ВСЕГО</t>
  </si>
  <si>
    <t>Наименование</t>
  </si>
  <si>
    <t>прогноз</t>
  </si>
  <si>
    <t>с/ администр.</t>
  </si>
  <si>
    <t>"Нива"</t>
  </si>
  <si>
    <t>СПК</t>
  </si>
  <si>
    <t>.+,-</t>
  </si>
  <si>
    <t>Богдановский</t>
  </si>
  <si>
    <t>Восходский</t>
  </si>
  <si>
    <t>Инг.Пятинский</t>
  </si>
  <si>
    <t>Конопатский</t>
  </si>
  <si>
    <t>Лемдяйский</t>
  </si>
  <si>
    <t>Леткинский</t>
  </si>
  <si>
    <t>Мельцанский</t>
  </si>
  <si>
    <t>Новоакшинский</t>
  </si>
  <si>
    <t>Новотроицкий</t>
  </si>
  <si>
    <t>Н.Федоровский.</t>
  </si>
  <si>
    <t>Рязановский</t>
  </si>
  <si>
    <t>Ст.Шайговский</t>
  </si>
  <si>
    <t>Шигонский</t>
  </si>
  <si>
    <t>Шуварский</t>
  </si>
  <si>
    <t xml:space="preserve">     молоко</t>
  </si>
  <si>
    <t xml:space="preserve">     мясо</t>
  </si>
  <si>
    <t>сельхоз-</t>
  </si>
  <si>
    <t>с нач.г.</t>
  </si>
  <si>
    <t xml:space="preserve">с н.г. </t>
  </si>
  <si>
    <t>В С Е Г О</t>
  </si>
  <si>
    <t>Розничный товарооборот ,т.руб.</t>
  </si>
  <si>
    <t>%вып.</t>
  </si>
  <si>
    <t>Т/об.на</t>
  </si>
  <si>
    <t>Т/оборот</t>
  </si>
  <si>
    <t>Реализ.</t>
  </si>
  <si>
    <t>1жит.,руб.</t>
  </si>
  <si>
    <t>водки</t>
  </si>
  <si>
    <t>Н.Александров.</t>
  </si>
  <si>
    <t>Ст.Теризморгск.</t>
  </si>
  <si>
    <t>Ст.Федоровский</t>
  </si>
  <si>
    <t xml:space="preserve">В С Е Г О </t>
  </si>
  <si>
    <r>
      <t xml:space="preserve">                                       </t>
    </r>
    <r>
      <rPr>
        <b/>
        <i/>
        <sz val="16"/>
        <rFont val="Arial Cyr"/>
        <family val="2"/>
        <charset val="204"/>
      </rPr>
      <t xml:space="preserve">                                                                                     </t>
    </r>
    <r>
      <rPr>
        <sz val="16"/>
        <rFont val="Arial Cyr"/>
        <family val="2"/>
        <charset val="204"/>
      </rPr>
      <t xml:space="preserve">   </t>
    </r>
    <r>
      <rPr>
        <sz val="12"/>
        <rFont val="Arial Cyr"/>
      </rPr>
      <t xml:space="preserve">                                                                           </t>
    </r>
  </si>
  <si>
    <t xml:space="preserve">в т. ч. к о р о в              </t>
  </si>
  <si>
    <t xml:space="preserve">Итого по СПК    </t>
  </si>
  <si>
    <t>сельского</t>
  </si>
  <si>
    <t>погол.</t>
  </si>
  <si>
    <t>услов.</t>
  </si>
  <si>
    <t>голов</t>
  </si>
  <si>
    <t>гол.</t>
  </si>
  <si>
    <t>Фармация</t>
  </si>
  <si>
    <t>ИТОГО</t>
  </si>
  <si>
    <t xml:space="preserve"> Реализация водки пр-ва РМ ,дал.</t>
  </si>
  <si>
    <t>Реализация водки пр-ва РМ</t>
  </si>
  <si>
    <t xml:space="preserve">Факт                                                                                                                                                            </t>
  </si>
  <si>
    <t>т.руб.</t>
  </si>
  <si>
    <t>коп.предид.мес.</t>
  </si>
  <si>
    <t>ООО"Квартет"(Подверниха)</t>
  </si>
  <si>
    <t>ООО АФ"Новотроицкая"</t>
  </si>
  <si>
    <t>Подсобное хоз."Мельц"</t>
  </si>
  <si>
    <t>Товарооборот: розница-общепит</t>
  </si>
  <si>
    <t>с начала года</t>
  </si>
  <si>
    <t xml:space="preserve"> с начала года- копируем с прошлого месяца</t>
  </si>
  <si>
    <t>поселения</t>
  </si>
  <si>
    <t>ООО "Шишканов В.Н."</t>
  </si>
  <si>
    <t>ООО</t>
  </si>
  <si>
    <t>молоко</t>
  </si>
  <si>
    <t>мясо</t>
  </si>
  <si>
    <t>Водка</t>
  </si>
  <si>
    <t>Богдановское</t>
  </si>
  <si>
    <t>Восходское</t>
  </si>
  <si>
    <t>Инг.Пятинское</t>
  </si>
  <si>
    <t>Конопатское</t>
  </si>
  <si>
    <t>Лемдяйское</t>
  </si>
  <si>
    <t>Леткинское</t>
  </si>
  <si>
    <t>Мельцанское</t>
  </si>
  <si>
    <t>Новоакшинское</t>
  </si>
  <si>
    <t>Н.Александровское</t>
  </si>
  <si>
    <t>Новотроицкое</t>
  </si>
  <si>
    <t>Н.Федоровское</t>
  </si>
  <si>
    <t>Рязановское</t>
  </si>
  <si>
    <t>Ст.Теризморгское</t>
  </si>
  <si>
    <t>Ст.Федоровское</t>
  </si>
  <si>
    <t>Ст.Шайговское</t>
  </si>
  <si>
    <t>Шигонское</t>
  </si>
  <si>
    <t>Шуварское</t>
  </si>
  <si>
    <t>в том числе магазины индивидуальных предпринимателей</t>
  </si>
  <si>
    <t>Товарооборот -розница</t>
  </si>
  <si>
    <t>розница</t>
  </si>
  <si>
    <t>общепит</t>
  </si>
  <si>
    <t>Прогноз с начала года</t>
  </si>
  <si>
    <t>Факт с начала года</t>
  </si>
  <si>
    <t>Товарность, в %</t>
  </si>
  <si>
    <t>Поголовье коров</t>
  </si>
  <si>
    <t>Темп</t>
  </si>
  <si>
    <t>,+,-</t>
  </si>
  <si>
    <t>роста</t>
  </si>
  <si>
    <t>"Богдановский"</t>
  </si>
  <si>
    <t>ООО"Конопатское"</t>
  </si>
  <si>
    <t>ООО "Квартет"</t>
  </si>
  <si>
    <t>АФ "Новотроицкая"</t>
  </si>
  <si>
    <t>Объем отгруженных товаров собственного производства, выполненных работ и услуг собственными силами по предприятиям,</t>
  </si>
  <si>
    <t>функционирующим на территории Старошайговского муниципального района</t>
  </si>
  <si>
    <t>ВСЕГО ПО РАЙОНУ</t>
  </si>
  <si>
    <t>К/х Пантюшина С.А.</t>
  </si>
  <si>
    <t>Объем розничного товарооборота</t>
  </si>
  <si>
    <t>Объем отгруженной продукции</t>
  </si>
  <si>
    <t>Темп роста заработной платы</t>
  </si>
  <si>
    <t xml:space="preserve">     Закуп МЯСА от СПК ,тонн</t>
  </si>
  <si>
    <t>Закуп МОЛОКА от СПК ,тонн</t>
  </si>
  <si>
    <t>Ввод жилья</t>
  </si>
  <si>
    <t>кв.м.</t>
  </si>
  <si>
    <t>Ввод жилья, кв.м.</t>
  </si>
  <si>
    <t>Темп роста номин.нач. среднемес. з/платы</t>
  </si>
  <si>
    <t>Надой на 1 корову, кг</t>
  </si>
  <si>
    <t>Всего</t>
  </si>
  <si>
    <t>Сельхозпредприятия</t>
  </si>
  <si>
    <t>ООО"Агрохимремонт" Продукты</t>
  </si>
  <si>
    <t>молоч.</t>
  </si>
  <si>
    <t>мясн.</t>
  </si>
  <si>
    <t>Удельный вес, %</t>
  </si>
  <si>
    <t>ИП Ромашов А.Н. "Пятачок"</t>
  </si>
  <si>
    <t>ИП Ромашов А.Н. "Хозтовары"</t>
  </si>
  <si>
    <t>Наименование сельского поселения</t>
  </si>
  <si>
    <t>Бар ТД"Нива"</t>
  </si>
  <si>
    <t>Кафе "Нива"</t>
  </si>
  <si>
    <t>ЗАО"ТАНДЕР"м-н "Магнит"</t>
  </si>
  <si>
    <t>ООО "Вымпел" с.Ст.Шайгово</t>
  </si>
  <si>
    <t>ИП</t>
  </si>
  <si>
    <t>прочие</t>
  </si>
  <si>
    <t>Розничный товарооборот</t>
  </si>
  <si>
    <t>Производство молока,тонн</t>
  </si>
  <si>
    <t xml:space="preserve"> Реализация водки пр-ва РМ , дал.</t>
  </si>
  <si>
    <t>Т/об.на 1 жителя, руб.</t>
  </si>
  <si>
    <t>%вып.прогноза</t>
  </si>
  <si>
    <t>Розничный товарооборот , т.руб.</t>
  </si>
  <si>
    <t>Ед. изм.</t>
  </si>
  <si>
    <t xml:space="preserve">Наименование  предприятия </t>
  </si>
  <si>
    <t>ООО "Ирсетское"</t>
  </si>
  <si>
    <t>ООО "Биосфера"</t>
  </si>
  <si>
    <t>Наименование   показателя</t>
  </si>
  <si>
    <t>Ед . изм.</t>
  </si>
  <si>
    <t>% вып-я с нач. года</t>
  </si>
  <si>
    <t>% вып-я годового прогноза</t>
  </si>
  <si>
    <t>Темп роста зар/пл</t>
  </si>
  <si>
    <t>Лемяскин</t>
  </si>
  <si>
    <t>ООО "Креатор"(Мегафон)</t>
  </si>
  <si>
    <t>Поголовье КРС всего</t>
  </si>
  <si>
    <t xml:space="preserve">       в т.ч.  молодняк КРС                  </t>
  </si>
  <si>
    <t>Коэф-т сохранности по СПК, %</t>
  </si>
  <si>
    <t>ООО ТД"Новотроицкий"</t>
  </si>
  <si>
    <t>Реализация водки производства РМ</t>
  </si>
  <si>
    <t>% вып. годового прогноза</t>
  </si>
  <si>
    <t>Факт с нач. года</t>
  </si>
  <si>
    <t>Прогноз с нач.  года</t>
  </si>
  <si>
    <t>с нач     года</t>
  </si>
  <si>
    <t>Закуп молока от СХПК</t>
  </si>
  <si>
    <t>Закуп мяса от СХПК</t>
  </si>
  <si>
    <r>
      <t xml:space="preserve">     Закуп </t>
    </r>
    <r>
      <rPr>
        <b/>
        <sz val="12"/>
        <rFont val="Times New Roman"/>
        <family val="1"/>
        <charset val="204"/>
      </rPr>
      <t>МЯСА</t>
    </r>
    <r>
      <rPr>
        <sz val="12"/>
        <rFont val="Times New Roman"/>
        <family val="1"/>
        <charset val="204"/>
      </rPr>
      <t xml:space="preserve"> от СПК , тонн</t>
    </r>
  </si>
  <si>
    <r>
      <t xml:space="preserve">Закуп </t>
    </r>
    <r>
      <rPr>
        <b/>
        <sz val="12"/>
        <rFont val="Times New Roman"/>
        <family val="1"/>
        <charset val="204"/>
      </rPr>
      <t>МОЛОКА</t>
    </r>
    <r>
      <rPr>
        <sz val="12"/>
        <rFont val="Times New Roman"/>
        <family val="1"/>
        <charset val="204"/>
      </rPr>
      <t xml:space="preserve"> от СПК , тонн</t>
    </r>
  </si>
  <si>
    <t>Условное поголовье КРС в общ.секторе</t>
  </si>
  <si>
    <t>усл. гол</t>
  </si>
  <si>
    <t>тыс.руб</t>
  </si>
  <si>
    <r>
      <t xml:space="preserve">     </t>
    </r>
    <r>
      <rPr>
        <b/>
        <i/>
        <sz val="14"/>
        <rFont val="Arial Cyr"/>
        <charset val="204"/>
      </rPr>
      <t xml:space="preserve">                            Cохранность поголовья скота в Старошайговском районе на 1 апреля 2013 года            </t>
    </r>
  </si>
  <si>
    <r>
      <t xml:space="preserve">       в т.ч.  </t>
    </r>
    <r>
      <rPr>
        <b/>
        <sz val="10"/>
        <rFont val="Times New Roman"/>
        <family val="1"/>
        <charset val="204"/>
      </rPr>
      <t>молодняк КРС</t>
    </r>
    <r>
      <rPr>
        <sz val="10"/>
        <rFont val="Times New Roman"/>
        <family val="1"/>
        <charset val="204"/>
      </rPr>
      <t xml:space="preserve">                  </t>
    </r>
  </si>
  <si>
    <t>ИТОГО по ЛПХ</t>
  </si>
  <si>
    <t>Коэф-т сохранности по ЛПХ, %</t>
  </si>
  <si>
    <t>ВСЕГО условное поголовье</t>
  </si>
  <si>
    <t>Коэф-т сохранности по району, %</t>
  </si>
  <si>
    <t>Коэф-т сохранности коров, %</t>
  </si>
  <si>
    <t>КФХ Цыпцын А.В.</t>
  </si>
  <si>
    <r>
      <t xml:space="preserve">КФХ Мараченков </t>
    </r>
    <r>
      <rPr>
        <sz val="8"/>
        <rFont val="Times New Roman"/>
        <family val="1"/>
        <charset val="204"/>
      </rPr>
      <t xml:space="preserve">(Шувары) </t>
    </r>
  </si>
  <si>
    <r>
      <t>КФХ Цыпцын А.В.</t>
    </r>
    <r>
      <rPr>
        <sz val="8"/>
        <rFont val="Times New Roman"/>
        <family val="1"/>
        <charset val="204"/>
      </rPr>
      <t>(Ирсеть)</t>
    </r>
  </si>
  <si>
    <r>
      <t>КФХ Маргарян А.П.</t>
    </r>
    <r>
      <rPr>
        <sz val="8"/>
        <rFont val="Times New Roman"/>
        <family val="1"/>
        <charset val="204"/>
      </rPr>
      <t>(Конопать)</t>
    </r>
  </si>
  <si>
    <r>
      <t>КФХ Потапов В.Н.</t>
    </r>
    <r>
      <rPr>
        <sz val="8"/>
        <rFont val="Times New Roman"/>
        <family val="1"/>
        <charset val="204"/>
      </rPr>
      <t>(Конопать)</t>
    </r>
  </si>
  <si>
    <r>
      <t>КФХ Мартынова</t>
    </r>
    <r>
      <rPr>
        <sz val="8"/>
        <rFont val="Times New Roman"/>
        <family val="1"/>
        <charset val="204"/>
      </rPr>
      <t xml:space="preserve"> (Ст.Фед)</t>
    </r>
  </si>
  <si>
    <r>
      <t>ООО "Луч"</t>
    </r>
    <r>
      <rPr>
        <sz val="8"/>
        <rFont val="Times New Roman"/>
        <family val="1"/>
        <charset val="204"/>
      </rPr>
      <t>(Лемдяй)</t>
    </r>
  </si>
  <si>
    <t>ООО "Биосфера"(Н.Федоровка)</t>
  </si>
  <si>
    <t>Прогноз с нач.года</t>
  </si>
  <si>
    <t xml:space="preserve">  Наименование предприятия </t>
  </si>
  <si>
    <t>Уд.вес, %</t>
  </si>
  <si>
    <t>КФХ Маргарян А.П.</t>
  </si>
  <si>
    <t>КФХ Кибакова С.В.</t>
  </si>
  <si>
    <t xml:space="preserve"> </t>
  </si>
  <si>
    <t>ООО ТЦ "Рубин"</t>
  </si>
  <si>
    <t>ООО "Валда"-м-н "Оксана"</t>
  </si>
  <si>
    <t>Ярмарка</t>
  </si>
  <si>
    <t>ИП Лемяскин Вит.Юр.</t>
  </si>
  <si>
    <t>ярмарка</t>
  </si>
  <si>
    <t>ООО "Валда"-Продукты</t>
  </si>
  <si>
    <t>ООО "Валда"-Хозтовары</t>
  </si>
  <si>
    <t>ООО "Агроторг"-"Пятерочка"</t>
  </si>
  <si>
    <t>ООО "Лукойл-Волганефтепродукт"</t>
  </si>
  <si>
    <t>ООО "Сельские магазины"(Богд)</t>
  </si>
  <si>
    <t>ООО "Сельские магазины"(Летки)</t>
  </si>
  <si>
    <t>ООО "Вымпел" ( Мельцаны)</t>
  </si>
  <si>
    <t>ООО "Велев" (Мельцаны)</t>
  </si>
  <si>
    <t>Объем отгруж. продукции -всего</t>
  </si>
  <si>
    <t>Объем инвестиций  за исключением бюджетных средств</t>
  </si>
  <si>
    <t>М-н"Птица-28"(Ст.Шайгово)</t>
  </si>
  <si>
    <t>М-н "Птица" (Н.Акшино)</t>
  </si>
  <si>
    <t>ООО"Сельские магазины" Ст.Шайгово</t>
  </si>
  <si>
    <t>ООО МПК "Норовский"</t>
  </si>
  <si>
    <t>ООО "Транспотоксервис" (Летки)</t>
  </si>
  <si>
    <t>ООО "Время" (колб.цех)</t>
  </si>
  <si>
    <t>ООО "Колобок"(пекарня)</t>
  </si>
  <si>
    <t>ООО "Сартория" ( Конопать)</t>
  </si>
  <si>
    <t>ООО "Сартория" (Шувары)</t>
  </si>
  <si>
    <t>ООО "Сартория" (Лемяскин Рудня)</t>
  </si>
  <si>
    <t>ООО "Сартория" (Ешенков-Н.Фед)</t>
  </si>
  <si>
    <t>ООО "РОРТ-С" (Чечевичкин Инг.Пятино)</t>
  </si>
  <si>
    <t>ООО "Сартория" (Шигонь)</t>
  </si>
  <si>
    <t>ИП Ромашов А.Н.  "Семерочка"</t>
  </si>
  <si>
    <t>ИП Ромашов А.Н.  "Стройматериалы"</t>
  </si>
  <si>
    <t>ИП Ромашов А.Н. "Минимаркет на Юбилейной"</t>
  </si>
  <si>
    <t xml:space="preserve">ИП Ромашов А.Н. Пиво "Афанасий" </t>
  </si>
  <si>
    <t>ИП Бацунов П.В. (АЗС ГАЗ)</t>
  </si>
  <si>
    <t>ИП Немцев Е.Г."Лекарь"</t>
  </si>
  <si>
    <t>ИП Шишканов В.Н. "Хозтовары"</t>
  </si>
  <si>
    <t>ИП Миронова "Ритуал. Услуги" (Рабочая)</t>
  </si>
  <si>
    <t>ИП Миронова "Ритуал. Услуги" (Кирова)</t>
  </si>
  <si>
    <t>ИП Кошелев И.М. (м-н "Гастроном")</t>
  </si>
  <si>
    <t>ИП Останина С.С. (Промтовары-рынок)</t>
  </si>
  <si>
    <t>ИП Вергазова "Мир мебели"</t>
  </si>
  <si>
    <t>ИП Мялькина Н.И. "Золото"</t>
  </si>
  <si>
    <t>ИП Пьяных О.Н. (Старошайговские колбасы)</t>
  </si>
  <si>
    <t>ИП Подмарева "Чамзинские продукты"</t>
  </si>
  <si>
    <t>ИП Шукшина (Шувары)</t>
  </si>
  <si>
    <t>ИП Нищев (Шувары)</t>
  </si>
  <si>
    <t>ИП Ермаков Ю.В. (Подверниха)</t>
  </si>
  <si>
    <t>ИП Демкин М.В. (Лемдяй)</t>
  </si>
  <si>
    <t>ИП Прекин (Н.Александровка)</t>
  </si>
  <si>
    <t>ИП Жевлакова Т.И. (Шигонь)</t>
  </si>
  <si>
    <t>Ст.Шайгово (прочие)</t>
  </si>
  <si>
    <t>ООО Новотроицк</t>
  </si>
  <si>
    <t>Ип Шайгово</t>
  </si>
  <si>
    <t>ИП Н.Акшино</t>
  </si>
  <si>
    <t>ООО "Союз-Агро"(Шигонь)</t>
  </si>
  <si>
    <t>ООО "Союз-Агро"</t>
  </si>
  <si>
    <t>% выполнения</t>
  </si>
  <si>
    <t>% выполнения годового прогноза</t>
  </si>
  <si>
    <t xml:space="preserve">ЗАКУП  М О Л О К А с начала года ,тонн </t>
  </si>
  <si>
    <t xml:space="preserve">ЗАКУП  М Я С А с начала года ,тонн </t>
  </si>
  <si>
    <t>общепит учр.образования</t>
  </si>
  <si>
    <t>общепит образование</t>
  </si>
  <si>
    <t>КФХ Чечеткин А.</t>
  </si>
  <si>
    <t>КФХ Чугунова В.В.</t>
  </si>
  <si>
    <t>Выполнение прогноза по вводу жилья, темп роста среднемесячной заработной платы</t>
  </si>
  <si>
    <t>ИП Казарова Т.Н. "Мебель"</t>
  </si>
  <si>
    <t xml:space="preserve">Общепит </t>
  </si>
  <si>
    <t>пред месяц</t>
  </si>
  <si>
    <t>РУПС почта</t>
  </si>
  <si>
    <t>ООО РОРТ-М (Лемдяй)</t>
  </si>
  <si>
    <t>ООО "Ромашов А.Н."</t>
  </si>
  <si>
    <t>ООО Калявин Н.П.</t>
  </si>
  <si>
    <t>ООО "Ермаков А.В." (Восход)</t>
  </si>
  <si>
    <t>ООО "Ермаков А.В." (Ст.Теризморга)</t>
  </si>
  <si>
    <t>ООО "Ермаков А.В."(Рязановка)</t>
  </si>
  <si>
    <t>ИП Панин В.С. "Березка" (СХТ)</t>
  </si>
  <si>
    <t>ИП Панин В.С. (АЗС)</t>
  </si>
  <si>
    <t>ИП Хващевская А.Г."Меркурий"</t>
  </si>
  <si>
    <t>ИП Хващевская А.Г.(Зап.части)</t>
  </si>
  <si>
    <t>ИП Ермачков С.В. "Природа"(Шайг)</t>
  </si>
  <si>
    <t>ИП Пантюшин С.С. - АЗС Ст.Шайгово</t>
  </si>
  <si>
    <t>ИП Шерстобитова В.М."Удобный"</t>
  </si>
  <si>
    <t>ИП Калявин Н.П."Байкал" (Богдановка)</t>
  </si>
  <si>
    <t>ИП Чудаев Е.Г.(Богдановка)</t>
  </si>
  <si>
    <t>ИП Чудаев Е.Г.(Летки)</t>
  </si>
  <si>
    <t>ИП Рубцова В.И.(Конопать)</t>
  </si>
  <si>
    <t>ИП Киреева Л.Н.(Конопать)</t>
  </si>
  <si>
    <t>ИП Зумбадзе Г.Г. "Автозапчасти"</t>
  </si>
  <si>
    <t>ИП Тимошкин А.В."Мария" (Мельцаны)</t>
  </si>
  <si>
    <t>ИП Панин В.С. м-н "Березка"(Мельцаны)</t>
  </si>
  <si>
    <t>ИП Панин В.С.(Рудня)</t>
  </si>
  <si>
    <t>ИП Одуев А.А.(Н.Акшино)</t>
  </si>
  <si>
    <t>ИП Пантюшин С.С.-АЗС (Кр.Рудня)</t>
  </si>
  <si>
    <t>ИП Сураев В.А. (Кулдым)</t>
  </si>
  <si>
    <t>ИП Ешенков Ю.А. (Н.Федоровка)</t>
  </si>
  <si>
    <t>ИП Кудалина Н.В. (Ст.Федоровка)</t>
  </si>
  <si>
    <t>ИП Чечевичкин  М.С.(Инг.Пятино)</t>
  </si>
  <si>
    <t>ИП Панькина "Лайшема"</t>
  </si>
  <si>
    <t>ИП Махмудлу М.Р.О. "Московская ярмарка"</t>
  </si>
  <si>
    <t>ИП Пьянзина Л.А. (Рабочая 6А)</t>
  </si>
  <si>
    <t>М-н "Нива-29" Мельцаны</t>
  </si>
  <si>
    <t>М-н "Нива-39" Н-Федоровка</t>
  </si>
  <si>
    <t>ООО СП"Богдановское"</t>
  </si>
  <si>
    <t>ИП Моисеенко О.И. "Дубки"</t>
  </si>
  <si>
    <t>ООО Мечта-С (Чамзинский)</t>
  </si>
  <si>
    <t>ООО Мордовская водка-М(Вавилина)</t>
  </si>
  <si>
    <t>ИП Зотова Л.М. (Горячий хлеб)</t>
  </si>
  <si>
    <t>От. Н-Акшино АФ Октябрьская</t>
  </si>
  <si>
    <t>М-н "Березка" (ИП Шишканов В.Н. )</t>
  </si>
  <si>
    <t>Факт 2017 с нач.года</t>
  </si>
  <si>
    <t>% выполнения  прогноза</t>
  </si>
  <si>
    <t>% выполнения прогноза</t>
  </si>
  <si>
    <t>факт 2017</t>
  </si>
  <si>
    <t>От. Н-Акшино АФ Окт</t>
  </si>
  <si>
    <t>ИП Киселева Н.Я.</t>
  </si>
  <si>
    <t>ИП Курков С.А.</t>
  </si>
  <si>
    <t>ИП Бакулин С.В.</t>
  </si>
  <si>
    <t>ИП Скрябин В.К.</t>
  </si>
  <si>
    <t>ИП Нефедова Л.П.</t>
  </si>
  <si>
    <t>Ип Мельцаны</t>
  </si>
  <si>
    <t>ООО "Морд. Водка-М" (Одуев Н.Акш)</t>
  </si>
  <si>
    <t>шайгово</t>
  </si>
  <si>
    <t>%вып. прогноза</t>
  </si>
  <si>
    <t>%вып.    прогноза</t>
  </si>
  <si>
    <t>ИП Кайданович Р.И.</t>
  </si>
  <si>
    <t>ИП Кирдяшкин П.М.</t>
  </si>
  <si>
    <t>ИП Бакулин С.В. (Вертилим)</t>
  </si>
  <si>
    <t xml:space="preserve">Отношение  численности безработных граждан,зарегистрированных в органах службы занятости на конец  отчетного периода. К концу предыдущего периода </t>
  </si>
  <si>
    <t>Увеличение числа субъектов МСП по сравнению с уровнем прош года</t>
  </si>
  <si>
    <t>КФХ Лавров А.Ю.</t>
  </si>
  <si>
    <t>ИП Аверкина Любовь Алексеевна</t>
  </si>
  <si>
    <t>ИП Александрина  Тамара Васильевна</t>
  </si>
  <si>
    <t>ИП Никанорова Н.Ив.</t>
  </si>
  <si>
    <t>ИП Пьянзов И.П.</t>
  </si>
  <si>
    <t>ИП Вавилин Е.В.</t>
  </si>
  <si>
    <r>
      <t xml:space="preserve">Закуп молока, тонн </t>
    </r>
    <r>
      <rPr>
        <b/>
        <sz val="12"/>
        <rFont val="Times New Roman"/>
        <family val="1"/>
        <charset val="204"/>
      </rPr>
      <t>физ.в.</t>
    </r>
  </si>
  <si>
    <t>ИП Крутова Н.П.  м-н "Соболь"</t>
  </si>
  <si>
    <t>ИП Лобачев  В.П. м-н "Соболь"</t>
  </si>
  <si>
    <t>ИП Вдовин А.И.."Горячий хлеб"</t>
  </si>
  <si>
    <t>ООО "Сартория" Ст.шайгово Лобачев</t>
  </si>
  <si>
    <t>ИП Наумкин М.А.</t>
  </si>
  <si>
    <t>ИП Вавилина  М.А. (Мельцаны)</t>
  </si>
  <si>
    <t>безр</t>
  </si>
  <si>
    <t>ООО Шишканов В.Н."Интек- маркет"</t>
  </si>
  <si>
    <t>ИП Борискина Сладоград</t>
  </si>
  <si>
    <t>ИП Вавилина  М.А. (Ст-Федоровка)</t>
  </si>
  <si>
    <t>ИП Резяпова Е.А. (щаурма)</t>
  </si>
  <si>
    <t>ИП Овтина Г.Ив."Одежда"</t>
  </si>
  <si>
    <t>ООО Юпитер</t>
  </si>
  <si>
    <t>Факт 2017</t>
  </si>
  <si>
    <t>Прогноз 2018</t>
  </si>
  <si>
    <t>2018 в % к 2017</t>
  </si>
  <si>
    <t>Факт     2017 г.</t>
  </si>
  <si>
    <t>факт 2017г.</t>
  </si>
  <si>
    <t>%вып.                 прогноза</t>
  </si>
  <si>
    <t xml:space="preserve"> Реализация водки пр-ва РМ, дал.</t>
  </si>
  <si>
    <t>Прогноз на 2018 год</t>
  </si>
  <si>
    <t>2018 в % 2017</t>
  </si>
  <si>
    <t>Факт с начала 2017г</t>
  </si>
  <si>
    <t>Ст.Шайговский участок ООО "Системы жизнеобеспечения РМ"</t>
  </si>
  <si>
    <r>
      <t>Отд АО ПФ Чамз</t>
    </r>
    <r>
      <rPr>
        <b/>
        <sz val="12"/>
        <rFont val="Times New Roman"/>
        <family val="1"/>
        <charset val="204"/>
      </rPr>
      <t>/</t>
    </r>
    <r>
      <rPr>
        <sz val="12"/>
        <rFont val="Times New Roman"/>
        <family val="1"/>
        <charset val="204"/>
      </rPr>
      <t>ООО Хор дело</t>
    </r>
  </si>
  <si>
    <t>прошлый год 2017</t>
  </si>
  <si>
    <t>Копируем с предыд месяца 2018 январь-июль</t>
  </si>
  <si>
    <t>КФХ Мартынова Н.И</t>
  </si>
  <si>
    <t>КФХ Аксенкин А.Н.</t>
  </si>
  <si>
    <t>КФХ Потапов В.Н.</t>
  </si>
  <si>
    <t>КФХ Пантюшин С.А.</t>
  </si>
  <si>
    <t>ПХ  Мельцанское</t>
  </si>
  <si>
    <t>2018 пред месяц</t>
  </si>
  <si>
    <t>Реализ. водки</t>
  </si>
  <si>
    <t xml:space="preserve">Начальник управления перспективного планирования с/х и комплексных программ развития района                                   С.И. Макарова                                              </t>
  </si>
  <si>
    <t>Темп роста 2018/2017 (%)</t>
  </si>
  <si>
    <t>Факт 2018 с нач.года</t>
  </si>
  <si>
    <t>на 2018</t>
  </si>
  <si>
    <t>прогноз 2018</t>
  </si>
  <si>
    <t>факт 2018</t>
  </si>
  <si>
    <t>2018/  2017 (%)</t>
  </si>
  <si>
    <t>% вып. квартального прогноза</t>
  </si>
  <si>
    <t>янв</t>
  </si>
  <si>
    <t>2018 в%</t>
  </si>
  <si>
    <t>к 2017</t>
  </si>
  <si>
    <t>ИП Ермакова О.Н.</t>
  </si>
  <si>
    <t>ООО Традиция (Кр.Рудня- Лемяскин)</t>
  </si>
  <si>
    <t>фев</t>
  </si>
  <si>
    <r>
      <t xml:space="preserve">СОЦИАЛЬНО - ЭКОНОМИЧЕСКОГО РАЗВИТИЯ СТАРОШАЙГОВСКОГО МУНИЦИПАЛЬНОГО РАЙОНА  </t>
    </r>
    <r>
      <rPr>
        <b/>
        <sz val="12"/>
        <rFont val="Times New Roman"/>
        <family val="1"/>
        <charset val="204"/>
      </rPr>
      <t>ЗА ЯНВАРЬ-МАРТ 2018 ГОДА</t>
    </r>
  </si>
  <si>
    <t xml:space="preserve">                      в   т.ч. март                                          </t>
  </si>
  <si>
    <r>
      <t xml:space="preserve">            Выполнение показателей социально-экономического развития Старошайговского района за март  2018 года   </t>
    </r>
    <r>
      <rPr>
        <sz val="14"/>
        <rFont val="Times New Roman"/>
        <family val="1"/>
        <charset val="204"/>
      </rPr>
      <t xml:space="preserve"> </t>
    </r>
  </si>
  <si>
    <t>март 2017 года</t>
  </si>
  <si>
    <t>Прогноз март</t>
  </si>
  <si>
    <t>Факт март</t>
  </si>
  <si>
    <t>прошлый год 2017 январь-март</t>
  </si>
  <si>
    <t>Анализ производства и реализации молока СПК за МАРТ 2018</t>
  </si>
  <si>
    <t>январь-март</t>
  </si>
  <si>
    <r>
      <t>АНАЛИЗ ПО ТОВАРООБОРОТУ  за март 2018 года</t>
    </r>
    <r>
      <rPr>
        <sz val="12"/>
        <rFont val="Times New Roman"/>
        <family val="1"/>
        <charset val="204"/>
      </rPr>
      <t xml:space="preserve">     </t>
    </r>
    <r>
      <rPr>
        <b/>
        <sz val="12"/>
        <rFont val="Times New Roman"/>
        <family val="1"/>
        <charset val="204"/>
      </rPr>
      <t xml:space="preserve">      </t>
    </r>
  </si>
  <si>
    <t>Факт март 2017</t>
  </si>
  <si>
    <t>Факт март 2018</t>
  </si>
  <si>
    <t>за март 2018 г</t>
  </si>
  <si>
    <t>март</t>
  </si>
  <si>
    <t>в том числе март</t>
  </si>
  <si>
    <t xml:space="preserve">Сохранность поголовья скота  на 1апреля 2017 года к 1 апреля 2018 года </t>
  </si>
  <si>
    <t>Сельхозпредприятия на 1.04.2018 к 1.04.2017</t>
  </si>
  <si>
    <t>личные подсобные хозяйства на 1.04.2018 к 1.04.2017</t>
  </si>
  <si>
    <t>01.04.</t>
  </si>
  <si>
    <t>на 01.04.2017</t>
  </si>
  <si>
    <t>на 01.04.2018</t>
  </si>
  <si>
    <t>04.02.</t>
  </si>
  <si>
    <t>на 01.01.18 47 без. На 01.04.18 56 безр</t>
  </si>
  <si>
    <t>265 1 кв  250 1 кв 2018 г</t>
  </si>
  <si>
    <t>СМП</t>
  </si>
  <si>
    <t>48 на 01.01.17; 45 на 01.04.17.</t>
  </si>
  <si>
    <t>34 на 01.07.17;</t>
  </si>
  <si>
    <t>28 на 01.10.17;</t>
  </si>
  <si>
    <t xml:space="preserve"> на 01.01.2017 267 суб (83); на 01.01.18 (239 субъек, в т.ч. микро 61); 1 кв 17 года 265. 1 кв операт 250</t>
  </si>
  <si>
    <t>ИП Филлипов А.В.</t>
  </si>
  <si>
    <t>Прогноз    на 1 кв. 2018 год</t>
  </si>
  <si>
    <t>Факт    2018 год 1 кв  оперативно</t>
  </si>
  <si>
    <t>9 домов</t>
  </si>
  <si>
    <t>Прогноз         за 1 кв. 2018</t>
  </si>
  <si>
    <t>Факт                  за 1  квартал 2018</t>
  </si>
  <si>
    <t>Прогноз        на 2018 год</t>
  </si>
  <si>
    <t xml:space="preserve">                      в   т.ч. март                                       </t>
  </si>
  <si>
    <t>Численность населения на 1.01.18</t>
  </si>
  <si>
    <t xml:space="preserve">        АНАЛИЗ ПО ЗАКУПКАМ В СЕЛЬХОЗПРЕДПРИЯТИЯХ  ЗА МАРТ 2018 года  </t>
  </si>
  <si>
    <t>за март месяц</t>
  </si>
  <si>
    <t>(-11)</t>
  </si>
  <si>
    <t>(+6)</t>
  </si>
  <si>
    <t>(+10)</t>
  </si>
  <si>
    <t>(-7)</t>
  </si>
  <si>
    <r>
      <t xml:space="preserve">            Выполнение показателей социально-экономического развития Старошайговского района за ЯНВАРЬ-МАРТ  2018 года   </t>
    </r>
    <r>
      <rPr>
        <sz val="14"/>
        <rFont val="Times New Roman"/>
        <family val="1"/>
        <charset val="204"/>
      </rPr>
      <t xml:space="preserve"> </t>
    </r>
  </si>
  <si>
    <t>сетевые</t>
  </si>
  <si>
    <t>ромашов</t>
  </si>
  <si>
    <r>
      <t xml:space="preserve">                                                 ОСНОВНЫЕ ПОКАЗАТЕЛИ                                     </t>
    </r>
    <r>
      <rPr>
        <b/>
        <sz val="11"/>
        <color rgb="FFFF0000"/>
        <rFont val="Times New Roman"/>
        <family val="1"/>
        <charset val="204"/>
      </rPr>
      <t xml:space="preserve"> </t>
    </r>
    <r>
      <rPr>
        <b/>
        <sz val="11"/>
        <rFont val="Times New Roman"/>
        <family val="1"/>
        <charset val="204"/>
      </rPr>
      <t xml:space="preserve">                                      </t>
    </r>
    <r>
      <rPr>
        <b/>
        <sz val="11"/>
        <color indexed="10"/>
        <rFont val="Times New Roman"/>
        <family val="1"/>
        <charset val="204"/>
      </rPr>
      <t xml:space="preserve">                                                                        </t>
    </r>
    <r>
      <rPr>
        <b/>
        <i/>
        <sz val="11"/>
        <color indexed="10"/>
        <rFont val="Times New Roman"/>
        <family val="1"/>
        <charset val="204"/>
      </rPr>
      <t xml:space="preserve"> </t>
    </r>
    <r>
      <rPr>
        <b/>
        <i/>
        <sz val="12"/>
        <color indexed="10"/>
        <rFont val="Times New Roman"/>
        <family val="1"/>
        <charset val="204"/>
      </rPr>
      <t xml:space="preserve">    </t>
    </r>
    <r>
      <rPr>
        <b/>
        <i/>
        <sz val="11"/>
        <color indexed="10"/>
        <rFont val="Times New Roman"/>
        <family val="1"/>
        <charset val="204"/>
      </rPr>
      <t xml:space="preserve">                          </t>
    </r>
  </si>
</sst>
</file>

<file path=xl/styles.xml><?xml version="1.0" encoding="utf-8"?>
<styleSheet xmlns="http://schemas.openxmlformats.org/spreadsheetml/2006/main">
  <numFmts count="2">
    <numFmt numFmtId="164" formatCode="_-* #,##0.00\ _р_._-;\-* #,##0.00\ _р_._-;_-* &quot;-&quot;??\ _р_._-;_-@_-"/>
    <numFmt numFmtId="165" formatCode="0.0"/>
  </numFmts>
  <fonts count="84">
    <font>
      <sz val="12"/>
      <name val="Arial Cyr"/>
    </font>
    <font>
      <i/>
      <sz val="12"/>
      <name val="Arial Cyr"/>
    </font>
    <font>
      <sz val="12"/>
      <name val="Arial Cyr"/>
    </font>
    <font>
      <sz val="10"/>
      <name val="Arial"/>
      <family val="2"/>
      <charset val="204"/>
    </font>
    <font>
      <sz val="9"/>
      <name val="Arial Cyr"/>
      <family val="2"/>
      <charset val="204"/>
    </font>
    <font>
      <sz val="12"/>
      <name val="Arial Cyr"/>
      <family val="2"/>
      <charset val="204"/>
    </font>
    <font>
      <b/>
      <i/>
      <sz val="11"/>
      <name val="Arial Cyr"/>
      <family val="2"/>
      <charset val="204"/>
    </font>
    <font>
      <sz val="11"/>
      <name val="Arial Cyr"/>
      <family val="2"/>
      <charset val="204"/>
    </font>
    <font>
      <sz val="8"/>
      <name val="Arial Cyr"/>
      <family val="2"/>
      <charset val="204"/>
    </font>
    <font>
      <b/>
      <i/>
      <sz val="12"/>
      <name val="Arial Cyr"/>
      <family val="2"/>
      <charset val="204"/>
    </font>
    <font>
      <b/>
      <sz val="11"/>
      <name val="Arial Cyr"/>
      <family val="2"/>
      <charset val="204"/>
    </font>
    <font>
      <sz val="13"/>
      <name val="Arial Cyr"/>
      <family val="2"/>
      <charset val="204"/>
    </font>
    <font>
      <sz val="10"/>
      <name val="Arial Cyr"/>
      <family val="2"/>
      <charset val="204"/>
    </font>
    <font>
      <b/>
      <sz val="12"/>
      <name val="Arial Cyr"/>
      <family val="2"/>
      <charset val="204"/>
    </font>
    <font>
      <b/>
      <sz val="10"/>
      <name val="Arial Cyr"/>
      <family val="2"/>
      <charset val="204"/>
    </font>
    <font>
      <sz val="12"/>
      <name val="Arial"/>
      <family val="2"/>
      <charset val="204"/>
    </font>
    <font>
      <b/>
      <i/>
      <sz val="10"/>
      <name val="Arial Cyr"/>
      <family val="2"/>
      <charset val="204"/>
    </font>
    <font>
      <b/>
      <sz val="13"/>
      <name val="Arial Cyr"/>
      <family val="2"/>
      <charset val="204"/>
    </font>
    <font>
      <sz val="11"/>
      <name val="Arial"/>
      <family val="2"/>
      <charset val="204"/>
    </font>
    <font>
      <i/>
      <sz val="12"/>
      <name val="Arial Cyr"/>
      <family val="2"/>
      <charset val="204"/>
    </font>
    <font>
      <b/>
      <i/>
      <sz val="12"/>
      <name val="Arial Cyr"/>
      <charset val="204"/>
    </font>
    <font>
      <b/>
      <i/>
      <sz val="16"/>
      <name val="Arial Cyr"/>
      <family val="2"/>
      <charset val="204"/>
    </font>
    <font>
      <sz val="16"/>
      <name val="Arial Cyr"/>
      <family val="2"/>
      <charset val="204"/>
    </font>
    <font>
      <sz val="11"/>
      <name val="Arial Cyr"/>
    </font>
    <font>
      <sz val="8"/>
      <name val="Arial Cyr"/>
    </font>
    <font>
      <sz val="12"/>
      <name val="Batang"/>
      <family val="1"/>
      <charset val="204"/>
    </font>
    <font>
      <sz val="10"/>
      <name val="Arial Cyr"/>
    </font>
    <font>
      <sz val="10"/>
      <name val="Helv"/>
    </font>
    <font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sz val="8"/>
      <name val="Times New Roman"/>
      <family val="1"/>
      <charset val="204"/>
    </font>
    <font>
      <b/>
      <sz val="12"/>
      <name val="Times New Roman"/>
      <family val="1"/>
      <charset val="204"/>
    </font>
    <font>
      <sz val="14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13"/>
      <name val="Monotype Corsiva"/>
      <family val="4"/>
      <charset val="204"/>
    </font>
    <font>
      <b/>
      <sz val="14"/>
      <name val="Times New Roman"/>
      <family val="1"/>
      <charset val="204"/>
    </font>
    <font>
      <sz val="7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14"/>
      <name val="Arial Cyr"/>
      <charset val="204"/>
    </font>
    <font>
      <b/>
      <sz val="13"/>
      <name val="Times New Roman"/>
      <family val="1"/>
      <charset val="204"/>
    </font>
    <font>
      <sz val="10"/>
      <name val="Arial Cyr"/>
      <charset val="204"/>
    </font>
    <font>
      <b/>
      <i/>
      <sz val="14"/>
      <name val="Arial Cyr"/>
      <charset val="204"/>
    </font>
    <font>
      <b/>
      <sz val="12"/>
      <name val="Arial Cyr"/>
      <charset val="204"/>
    </font>
    <font>
      <sz val="9"/>
      <name val="Arial Cyr"/>
    </font>
    <font>
      <b/>
      <sz val="14"/>
      <name val="Arial Cyr"/>
      <family val="2"/>
      <charset val="204"/>
    </font>
    <font>
      <b/>
      <u/>
      <sz val="12"/>
      <name val="Times New Roman"/>
      <family val="1"/>
      <charset val="204"/>
    </font>
    <font>
      <u/>
      <sz val="12"/>
      <name val="Times New Roman"/>
      <family val="1"/>
      <charset val="204"/>
    </font>
    <font>
      <sz val="12"/>
      <name val="Arial Cyr"/>
      <charset val="204"/>
    </font>
    <font>
      <sz val="11"/>
      <name val="Arial Cyr"/>
      <charset val="204"/>
    </font>
    <font>
      <b/>
      <sz val="11"/>
      <name val="Arial Cyr"/>
    </font>
    <font>
      <b/>
      <sz val="11"/>
      <color indexed="10"/>
      <name val="Times New Roman"/>
      <family val="1"/>
      <charset val="204"/>
    </font>
    <font>
      <b/>
      <i/>
      <sz val="11"/>
      <color indexed="10"/>
      <name val="Times New Roman"/>
      <family val="1"/>
      <charset val="204"/>
    </font>
    <font>
      <b/>
      <i/>
      <sz val="12"/>
      <color indexed="10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0"/>
      <color theme="1"/>
      <name val="Arial"/>
      <family val="2"/>
      <charset val="204"/>
    </font>
    <font>
      <b/>
      <sz val="12"/>
      <color rgb="FFFF0000"/>
      <name val="Times New Roman"/>
      <family val="1"/>
      <charset val="204"/>
    </font>
    <font>
      <b/>
      <sz val="12"/>
      <name val="Arial Cyr"/>
    </font>
    <font>
      <sz val="12"/>
      <color rgb="FFFF0000"/>
      <name val="Arial Cyr"/>
    </font>
    <font>
      <i/>
      <sz val="11"/>
      <color theme="0"/>
      <name val="Arial Cyr"/>
      <family val="2"/>
      <charset val="204"/>
    </font>
    <font>
      <i/>
      <sz val="12"/>
      <color theme="0"/>
      <name val="Arial Cyr"/>
    </font>
    <font>
      <sz val="12"/>
      <color theme="0"/>
      <name val="Arial Cyr"/>
    </font>
    <font>
      <sz val="8"/>
      <color theme="3" tint="0.59999389629810485"/>
      <name val="Arial"/>
      <family val="2"/>
      <charset val="204"/>
    </font>
    <font>
      <sz val="8"/>
      <color theme="4" tint="0.39997558519241921"/>
      <name val="Arial"/>
      <family val="2"/>
      <charset val="204"/>
    </font>
    <font>
      <b/>
      <sz val="8"/>
      <name val="Arial Cyr"/>
      <charset val="204"/>
    </font>
    <font>
      <sz val="8"/>
      <color theme="4" tint="0.59999389629810485"/>
      <name val="Arial Cyr"/>
    </font>
    <font>
      <sz val="8"/>
      <color theme="4" tint="0.79998168889431442"/>
      <name val="Arial Cyr"/>
    </font>
    <font>
      <b/>
      <sz val="10"/>
      <color rgb="FFFF0000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8"/>
      <color theme="0"/>
      <name val="Arial Cyr"/>
    </font>
    <font>
      <i/>
      <sz val="11"/>
      <color theme="2"/>
      <name val="Arial Cyr"/>
      <family val="2"/>
      <charset val="204"/>
    </font>
    <font>
      <sz val="11"/>
      <color theme="2"/>
      <name val="Arial Cyr"/>
      <family val="2"/>
      <charset val="204"/>
    </font>
    <font>
      <b/>
      <sz val="12"/>
      <color theme="2"/>
      <name val="Times New Roman"/>
      <family val="1"/>
      <charset val="204"/>
    </font>
    <font>
      <b/>
      <sz val="11"/>
      <color theme="2"/>
      <name val="Times New Roman"/>
      <family val="1"/>
      <charset val="204"/>
    </font>
    <font>
      <sz val="12"/>
      <color theme="2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z val="10"/>
      <color rgb="FFFF0000"/>
      <name val="Arial"/>
      <family val="2"/>
      <charset val="204"/>
    </font>
    <font>
      <sz val="12"/>
      <color rgb="FFFF0000"/>
      <name val="Arial"/>
      <family val="2"/>
      <charset val="204"/>
    </font>
    <font>
      <sz val="8"/>
      <color theme="3" tint="0.79998168889431442"/>
      <name val="Arial Cyr"/>
    </font>
    <font>
      <sz val="9"/>
      <name val="Arial Cyr"/>
      <charset val="204"/>
    </font>
  </fonts>
  <fills count="1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39997558519241921"/>
        <bgColor indexed="64"/>
      </patternFill>
    </fill>
  </fills>
  <borders count="7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9">
    <xf numFmtId="0" fontId="0" fillId="0" borderId="0"/>
    <xf numFmtId="0" fontId="2" fillId="0" borderId="0"/>
    <xf numFmtId="0" fontId="44" fillId="0" borderId="0"/>
    <xf numFmtId="0" fontId="2" fillId="0" borderId="0"/>
    <xf numFmtId="0" fontId="3" fillId="0" borderId="0"/>
    <xf numFmtId="0" fontId="2" fillId="0" borderId="0"/>
    <xf numFmtId="0" fontId="44" fillId="0" borderId="0"/>
    <xf numFmtId="0" fontId="2" fillId="0" borderId="0"/>
    <xf numFmtId="0" fontId="3" fillId="0" borderId="0"/>
    <xf numFmtId="0" fontId="2" fillId="0" borderId="0"/>
    <xf numFmtId="0" fontId="27" fillId="0" borderId="0"/>
    <xf numFmtId="0" fontId="2" fillId="0" borderId="0"/>
    <xf numFmtId="0" fontId="2" fillId="0" borderId="0"/>
    <xf numFmtId="0" fontId="27" fillId="0" borderId="0"/>
    <xf numFmtId="0" fontId="27" fillId="0" borderId="0"/>
    <xf numFmtId="0" fontId="27" fillId="0" borderId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</cellStyleXfs>
  <cellXfs count="1017">
    <xf numFmtId="0" fontId="0" fillId="0" borderId="0" xfId="0"/>
    <xf numFmtId="0" fontId="0" fillId="0" borderId="0" xfId="0" applyBorder="1"/>
    <xf numFmtId="0" fontId="7" fillId="0" borderId="1" xfId="0" applyFont="1" applyBorder="1"/>
    <xf numFmtId="0" fontId="7" fillId="0" borderId="1" xfId="0" applyFont="1" applyBorder="1" applyAlignment="1">
      <alignment horizontal="center"/>
    </xf>
    <xf numFmtId="0" fontId="7" fillId="0" borderId="2" xfId="0" applyFont="1" applyBorder="1"/>
    <xf numFmtId="0" fontId="7" fillId="0" borderId="2" xfId="0" quotePrefix="1" applyFont="1" applyBorder="1" applyAlignment="1">
      <alignment horizontal="center"/>
    </xf>
    <xf numFmtId="0" fontId="7" fillId="0" borderId="3" xfId="0" applyFont="1" applyBorder="1"/>
    <xf numFmtId="165" fontId="11" fillId="0" borderId="0" xfId="0" applyNumberFormat="1" applyFont="1" applyBorder="1" applyAlignment="1">
      <alignment horizontal="center"/>
    </xf>
    <xf numFmtId="0" fontId="12" fillId="0" borderId="0" xfId="0" applyFont="1"/>
    <xf numFmtId="165" fontId="12" fillId="0" borderId="0" xfId="0" applyNumberFormat="1" applyFont="1" applyBorder="1" applyAlignment="1">
      <alignment horizontal="center"/>
    </xf>
    <xf numFmtId="0" fontId="12" fillId="0" borderId="0" xfId="0" applyFont="1" applyBorder="1"/>
    <xf numFmtId="0" fontId="3" fillId="0" borderId="0" xfId="8"/>
    <xf numFmtId="0" fontId="15" fillId="0" borderId="0" xfId="8" applyFont="1"/>
    <xf numFmtId="0" fontId="5" fillId="0" borderId="0" xfId="0" applyFont="1"/>
    <xf numFmtId="0" fontId="9" fillId="0" borderId="0" xfId="0" applyFont="1" applyBorder="1" applyAlignment="1">
      <alignment horizontal="center"/>
    </xf>
    <xf numFmtId="0" fontId="17" fillId="0" borderId="0" xfId="0" applyFont="1" applyFill="1" applyBorder="1"/>
    <xf numFmtId="1" fontId="12" fillId="0" borderId="0" xfId="16" applyNumberFormat="1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165" fontId="10" fillId="0" borderId="0" xfId="0" applyNumberFormat="1" applyFont="1" applyBorder="1" applyAlignment="1">
      <alignment horizontal="center"/>
    </xf>
    <xf numFmtId="1" fontId="10" fillId="0" borderId="0" xfId="0" applyNumberFormat="1" applyFont="1" applyBorder="1" applyAlignment="1">
      <alignment horizontal="center"/>
    </xf>
    <xf numFmtId="0" fontId="13" fillId="0" borderId="0" xfId="0" applyFont="1" applyBorder="1" applyAlignment="1">
      <alignment horizontal="center"/>
    </xf>
    <xf numFmtId="0" fontId="14" fillId="0" borderId="0" xfId="0" applyFont="1" applyFill="1" applyBorder="1"/>
    <xf numFmtId="165" fontId="9" fillId="0" borderId="0" xfId="0" applyNumberFormat="1" applyFont="1" applyBorder="1" applyAlignment="1">
      <alignment horizontal="center"/>
    </xf>
    <xf numFmtId="165" fontId="6" fillId="0" borderId="0" xfId="0" applyNumberFormat="1" applyFont="1" applyBorder="1" applyAlignment="1">
      <alignment horizontal="center"/>
    </xf>
    <xf numFmtId="0" fontId="16" fillId="0" borderId="0" xfId="0" applyFont="1" applyBorder="1" applyAlignment="1">
      <alignment horizontal="center"/>
    </xf>
    <xf numFmtId="0" fontId="19" fillId="0" borderId="0" xfId="0" applyFont="1" applyBorder="1" applyAlignment="1">
      <alignment horizontal="center"/>
    </xf>
    <xf numFmtId="165" fontId="12" fillId="0" borderId="0" xfId="0" applyNumberFormat="1" applyFont="1" applyBorder="1" applyAlignment="1">
      <alignment horizontal="left"/>
    </xf>
    <xf numFmtId="165" fontId="9" fillId="0" borderId="0" xfId="0" applyNumberFormat="1" applyFont="1" applyBorder="1" applyAlignment="1">
      <alignment horizontal="left"/>
    </xf>
    <xf numFmtId="165" fontId="11" fillId="0" borderId="0" xfId="0" applyNumberFormat="1" applyFont="1" applyBorder="1" applyAlignment="1">
      <alignment horizontal="left"/>
    </xf>
    <xf numFmtId="1" fontId="20" fillId="0" borderId="0" xfId="0" applyNumberFormat="1" applyFont="1" applyBorder="1" applyAlignment="1">
      <alignment horizontal="left"/>
    </xf>
    <xf numFmtId="1" fontId="13" fillId="0" borderId="0" xfId="0" applyNumberFormat="1" applyFont="1" applyBorder="1" applyAlignment="1">
      <alignment horizontal="center"/>
    </xf>
    <xf numFmtId="0" fontId="25" fillId="0" borderId="0" xfId="0" applyFont="1"/>
    <xf numFmtId="0" fontId="23" fillId="0" borderId="0" xfId="0" applyFont="1"/>
    <xf numFmtId="165" fontId="30" fillId="0" borderId="3" xfId="0" applyNumberFormat="1" applyFont="1" applyBorder="1" applyAlignment="1">
      <alignment horizontal="right"/>
    </xf>
    <xf numFmtId="0" fontId="30" fillId="0" borderId="3" xfId="0" applyFont="1" applyBorder="1"/>
    <xf numFmtId="0" fontId="30" fillId="0" borderId="10" xfId="0" applyFont="1" applyBorder="1"/>
    <xf numFmtId="0" fontId="2" fillId="0" borderId="0" xfId="7"/>
    <xf numFmtId="0" fontId="2" fillId="2" borderId="0" xfId="7" applyFill="1"/>
    <xf numFmtId="165" fontId="4" fillId="0" borderId="0" xfId="7" applyNumberFormat="1" applyFont="1" applyBorder="1" applyAlignment="1">
      <alignment horizontal="center"/>
    </xf>
    <xf numFmtId="165" fontId="11" fillId="0" borderId="0" xfId="7" applyNumberFormat="1" applyFont="1" applyBorder="1" applyAlignment="1">
      <alignment horizontal="center"/>
    </xf>
    <xf numFmtId="0" fontId="2" fillId="0" borderId="0" xfId="7" applyBorder="1"/>
    <xf numFmtId="0" fontId="30" fillId="0" borderId="1" xfId="0" applyFont="1" applyBorder="1" applyAlignment="1">
      <alignment horizontal="center"/>
    </xf>
    <xf numFmtId="0" fontId="30" fillId="0" borderId="2" xfId="0" quotePrefix="1" applyFont="1" applyBorder="1" applyAlignment="1">
      <alignment horizontal="center"/>
    </xf>
    <xf numFmtId="165" fontId="30" fillId="0" borderId="3" xfId="0" applyNumberFormat="1" applyFont="1" applyBorder="1"/>
    <xf numFmtId="0" fontId="12" fillId="0" borderId="4" xfId="0" applyFont="1" applyBorder="1"/>
    <xf numFmtId="0" fontId="12" fillId="0" borderId="11" xfId="0" applyFont="1" applyBorder="1"/>
    <xf numFmtId="0" fontId="30" fillId="0" borderId="12" xfId="0" applyFont="1" applyBorder="1"/>
    <xf numFmtId="0" fontId="38" fillId="0" borderId="0" xfId="0" applyFont="1" applyFill="1" applyBorder="1"/>
    <xf numFmtId="0" fontId="28" fillId="0" borderId="0" xfId="0" applyFont="1"/>
    <xf numFmtId="165" fontId="28" fillId="0" borderId="12" xfId="0" applyNumberFormat="1" applyFont="1" applyBorder="1"/>
    <xf numFmtId="0" fontId="28" fillId="0" borderId="3" xfId="0" applyFont="1" applyBorder="1"/>
    <xf numFmtId="165" fontId="28" fillId="0" borderId="3" xfId="0" applyNumberFormat="1" applyFont="1" applyBorder="1"/>
    <xf numFmtId="0" fontId="35" fillId="0" borderId="7" xfId="0" applyFont="1" applyFill="1" applyBorder="1"/>
    <xf numFmtId="0" fontId="28" fillId="0" borderId="3" xfId="7" applyFont="1" applyBorder="1"/>
    <xf numFmtId="165" fontId="28" fillId="0" borderId="3" xfId="7" applyNumberFormat="1" applyFont="1" applyBorder="1" applyAlignment="1">
      <alignment horizontal="center"/>
    </xf>
    <xf numFmtId="165" fontId="35" fillId="0" borderId="3" xfId="7" applyNumberFormat="1" applyFont="1" applyBorder="1" applyAlignment="1">
      <alignment horizontal="center"/>
    </xf>
    <xf numFmtId="0" fontId="35" fillId="0" borderId="14" xfId="0" applyFont="1" applyBorder="1"/>
    <xf numFmtId="0" fontId="35" fillId="0" borderId="14" xfId="0" applyFont="1" applyBorder="1" applyAlignment="1">
      <alignment horizontal="left"/>
    </xf>
    <xf numFmtId="0" fontId="28" fillId="0" borderId="14" xfId="0" applyFont="1" applyBorder="1" applyAlignment="1">
      <alignment horizontal="left"/>
    </xf>
    <xf numFmtId="0" fontId="4" fillId="0" borderId="0" xfId="7" applyFont="1" applyBorder="1"/>
    <xf numFmtId="165" fontId="28" fillId="0" borderId="12" xfId="0" applyNumberFormat="1" applyFont="1" applyBorder="1" applyAlignment="1">
      <alignment horizontal="center"/>
    </xf>
    <xf numFmtId="165" fontId="28" fillId="0" borderId="15" xfId="0" applyNumberFormat="1" applyFont="1" applyBorder="1" applyAlignment="1">
      <alignment horizontal="center"/>
    </xf>
    <xf numFmtId="165" fontId="28" fillId="0" borderId="3" xfId="0" applyNumberFormat="1" applyFont="1" applyBorder="1" applyAlignment="1">
      <alignment horizontal="center"/>
    </xf>
    <xf numFmtId="165" fontId="28" fillId="0" borderId="16" xfId="0" applyNumberFormat="1" applyFont="1" applyBorder="1" applyAlignment="1">
      <alignment horizontal="center"/>
    </xf>
    <xf numFmtId="0" fontId="28" fillId="0" borderId="17" xfId="0" applyFont="1" applyBorder="1"/>
    <xf numFmtId="0" fontId="43" fillId="0" borderId="7" xfId="0" applyFont="1" applyFill="1" applyBorder="1"/>
    <xf numFmtId="0" fontId="28" fillId="0" borderId="14" xfId="0" applyFont="1" applyBorder="1"/>
    <xf numFmtId="0" fontId="23" fillId="0" borderId="0" xfId="7" applyFont="1"/>
    <xf numFmtId="0" fontId="28" fillId="0" borderId="1" xfId="0" applyFont="1" applyBorder="1" applyAlignment="1">
      <alignment horizontal="center"/>
    </xf>
    <xf numFmtId="0" fontId="28" fillId="0" borderId="22" xfId="0" applyFont="1" applyBorder="1" applyAlignment="1">
      <alignment horizontal="center"/>
    </xf>
    <xf numFmtId="0" fontId="28" fillId="0" borderId="23" xfId="0" applyFont="1" applyBorder="1" applyAlignment="1">
      <alignment horizontal="center"/>
    </xf>
    <xf numFmtId="165" fontId="28" fillId="0" borderId="3" xfId="7" applyNumberFormat="1" applyFont="1" applyBorder="1"/>
    <xf numFmtId="1" fontId="35" fillId="0" borderId="18" xfId="0" applyNumberFormat="1" applyFont="1" applyBorder="1"/>
    <xf numFmtId="0" fontId="28" fillId="0" borderId="25" xfId="0" applyFont="1" applyBorder="1"/>
    <xf numFmtId="0" fontId="30" fillId="0" borderId="15" xfId="0" applyFont="1" applyBorder="1"/>
    <xf numFmtId="0" fontId="30" fillId="0" borderId="16" xfId="0" applyFont="1" applyBorder="1"/>
    <xf numFmtId="0" fontId="30" fillId="0" borderId="29" xfId="0" applyFont="1" applyBorder="1"/>
    <xf numFmtId="0" fontId="35" fillId="0" borderId="25" xfId="0" applyFont="1" applyBorder="1"/>
    <xf numFmtId="165" fontId="30" fillId="0" borderId="3" xfId="0" applyNumberFormat="1" applyFont="1" applyFill="1" applyBorder="1"/>
    <xf numFmtId="0" fontId="33" fillId="0" borderId="3" xfId="0" applyFont="1" applyBorder="1"/>
    <xf numFmtId="165" fontId="30" fillId="0" borderId="16" xfId="0" applyNumberFormat="1" applyFont="1" applyBorder="1"/>
    <xf numFmtId="165" fontId="31" fillId="0" borderId="3" xfId="0" applyNumberFormat="1" applyFont="1" applyBorder="1"/>
    <xf numFmtId="1" fontId="31" fillId="0" borderId="3" xfId="0" applyNumberFormat="1" applyFont="1" applyBorder="1"/>
    <xf numFmtId="0" fontId="31" fillId="0" borderId="3" xfId="0" applyFont="1" applyBorder="1"/>
    <xf numFmtId="165" fontId="32" fillId="0" borderId="32" xfId="0" applyNumberFormat="1" applyFont="1" applyBorder="1"/>
    <xf numFmtId="165" fontId="0" fillId="0" borderId="0" xfId="0" applyNumberFormat="1"/>
    <xf numFmtId="165" fontId="28" fillId="0" borderId="0" xfId="0" applyNumberFormat="1" applyFont="1"/>
    <xf numFmtId="0" fontId="0" fillId="0" borderId="0" xfId="0" applyFill="1"/>
    <xf numFmtId="0" fontId="30" fillId="0" borderId="4" xfId="0" applyFont="1" applyBorder="1"/>
    <xf numFmtId="0" fontId="30" fillId="0" borderId="31" xfId="0" applyFont="1" applyBorder="1"/>
    <xf numFmtId="0" fontId="24" fillId="0" borderId="0" xfId="0" applyFont="1"/>
    <xf numFmtId="0" fontId="28" fillId="0" borderId="14" xfId="0" applyFont="1" applyBorder="1" applyAlignment="1">
      <alignment horizontal="center"/>
    </xf>
    <xf numFmtId="165" fontId="35" fillId="0" borderId="3" xfId="0" applyNumberFormat="1" applyFont="1" applyBorder="1" applyAlignment="1">
      <alignment horizontal="center"/>
    </xf>
    <xf numFmtId="0" fontId="28" fillId="0" borderId="14" xfId="0" quotePrefix="1" applyFont="1" applyBorder="1" applyAlignment="1">
      <alignment horizontal="center"/>
    </xf>
    <xf numFmtId="0" fontId="30" fillId="0" borderId="23" xfId="0" applyFont="1" applyFill="1" applyBorder="1" applyAlignment="1">
      <alignment horizontal="center"/>
    </xf>
    <xf numFmtId="0" fontId="30" fillId="0" borderId="23" xfId="0" applyFont="1" applyFill="1" applyBorder="1"/>
    <xf numFmtId="0" fontId="30" fillId="0" borderId="1" xfId="0" applyFont="1" applyFill="1" applyBorder="1"/>
    <xf numFmtId="1" fontId="0" fillId="0" borderId="0" xfId="0" applyNumberFormat="1"/>
    <xf numFmtId="0" fontId="30" fillId="0" borderId="0" xfId="0" applyFont="1" applyBorder="1"/>
    <xf numFmtId="0" fontId="0" fillId="0" borderId="0" xfId="0" applyAlignment="1">
      <alignment horizontal="left"/>
    </xf>
    <xf numFmtId="165" fontId="28" fillId="0" borderId="10" xfId="0" applyNumberFormat="1" applyFont="1" applyBorder="1"/>
    <xf numFmtId="165" fontId="28" fillId="0" borderId="12" xfId="0" applyNumberFormat="1" applyFont="1" applyBorder="1" applyAlignment="1">
      <alignment horizontal="right"/>
    </xf>
    <xf numFmtId="1" fontId="28" fillId="0" borderId="12" xfId="0" applyNumberFormat="1" applyFont="1" applyBorder="1" applyAlignment="1">
      <alignment horizontal="center"/>
    </xf>
    <xf numFmtId="165" fontId="28" fillId="0" borderId="3" xfId="0" applyNumberFormat="1" applyFont="1" applyBorder="1" applyAlignment="1">
      <alignment horizontal="right"/>
    </xf>
    <xf numFmtId="1" fontId="28" fillId="0" borderId="3" xfId="0" applyNumberFormat="1" applyFont="1" applyBorder="1" applyAlignment="1">
      <alignment horizontal="center"/>
    </xf>
    <xf numFmtId="165" fontId="35" fillId="0" borderId="3" xfId="0" applyNumberFormat="1" applyFont="1" applyBorder="1" applyAlignment="1">
      <alignment horizontal="right"/>
    </xf>
    <xf numFmtId="165" fontId="28" fillId="0" borderId="3" xfId="0" applyNumberFormat="1" applyFont="1" applyFill="1" applyBorder="1" applyAlignment="1">
      <alignment horizontal="right"/>
    </xf>
    <xf numFmtId="165" fontId="28" fillId="0" borderId="10" xfId="0" applyNumberFormat="1" applyFont="1" applyBorder="1" applyAlignment="1">
      <alignment horizontal="center"/>
    </xf>
    <xf numFmtId="165" fontId="28" fillId="0" borderId="29" xfId="0" applyNumberFormat="1" applyFont="1" applyBorder="1" applyAlignment="1">
      <alignment horizontal="center"/>
    </xf>
    <xf numFmtId="165" fontId="35" fillId="0" borderId="18" xfId="16" applyNumberFormat="1" applyFont="1" applyBorder="1" applyAlignment="1">
      <alignment horizontal="right"/>
    </xf>
    <xf numFmtId="165" fontId="28" fillId="0" borderId="10" xfId="0" applyNumberFormat="1" applyFont="1" applyBorder="1" applyAlignment="1">
      <alignment horizontal="right"/>
    </xf>
    <xf numFmtId="165" fontId="35" fillId="0" borderId="40" xfId="0" applyNumberFormat="1" applyFont="1" applyBorder="1" applyAlignment="1">
      <alignment horizontal="center"/>
    </xf>
    <xf numFmtId="165" fontId="35" fillId="0" borderId="41" xfId="0" applyNumberFormat="1" applyFont="1" applyBorder="1" applyAlignment="1">
      <alignment horizontal="center"/>
    </xf>
    <xf numFmtId="0" fontId="28" fillId="0" borderId="14" xfId="0" applyFont="1" applyBorder="1" applyAlignment="1">
      <alignment horizontal="center" wrapText="1"/>
    </xf>
    <xf numFmtId="165" fontId="35" fillId="0" borderId="45" xfId="0" applyNumberFormat="1" applyFont="1" applyBorder="1" applyAlignment="1">
      <alignment horizontal="right"/>
    </xf>
    <xf numFmtId="0" fontId="33" fillId="0" borderId="7" xfId="0" applyFont="1" applyBorder="1" applyAlignment="1"/>
    <xf numFmtId="0" fontId="33" fillId="0" borderId="24" xfId="0" applyFont="1" applyBorder="1" applyAlignment="1"/>
    <xf numFmtId="0" fontId="31" fillId="0" borderId="9" xfId="0" applyFont="1" applyBorder="1" applyAlignment="1"/>
    <xf numFmtId="0" fontId="31" fillId="0" borderId="24" xfId="0" applyFont="1" applyBorder="1" applyAlignment="1"/>
    <xf numFmtId="0" fontId="31" fillId="0" borderId="9" xfId="0" applyFont="1" applyFill="1" applyBorder="1" applyAlignment="1"/>
    <xf numFmtId="0" fontId="31" fillId="0" borderId="24" xfId="0" applyFont="1" applyFill="1" applyBorder="1" applyAlignment="1">
      <alignment horizontal="center"/>
    </xf>
    <xf numFmtId="0" fontId="31" fillId="0" borderId="15" xfId="0" applyFont="1" applyBorder="1"/>
    <xf numFmtId="1" fontId="30" fillId="0" borderId="12" xfId="0" applyNumberFormat="1" applyFont="1" applyBorder="1"/>
    <xf numFmtId="165" fontId="30" fillId="0" borderId="28" xfId="0" applyNumberFormat="1" applyFont="1" applyBorder="1"/>
    <xf numFmtId="165" fontId="30" fillId="0" borderId="12" xfId="0" applyNumberFormat="1" applyFont="1" applyBorder="1"/>
    <xf numFmtId="165" fontId="30" fillId="0" borderId="31" xfId="0" applyNumberFormat="1" applyFont="1" applyBorder="1"/>
    <xf numFmtId="165" fontId="30" fillId="3" borderId="30" xfId="0" applyNumberFormat="1" applyFont="1" applyFill="1" applyBorder="1"/>
    <xf numFmtId="1" fontId="30" fillId="0" borderId="28" xfId="0" applyNumberFormat="1" applyFont="1" applyBorder="1"/>
    <xf numFmtId="0" fontId="31" fillId="0" borderId="16" xfId="0" applyFont="1" applyBorder="1"/>
    <xf numFmtId="1" fontId="30" fillId="0" borderId="3" xfId="0" applyNumberFormat="1" applyFont="1" applyBorder="1"/>
    <xf numFmtId="165" fontId="30" fillId="0" borderId="13" xfId="0" applyNumberFormat="1" applyFont="1" applyBorder="1"/>
    <xf numFmtId="165" fontId="29" fillId="0" borderId="21" xfId="0" applyNumberFormat="1" applyFont="1" applyBorder="1"/>
    <xf numFmtId="165" fontId="30" fillId="0" borderId="4" xfId="0" applyNumberFormat="1" applyFont="1" applyBorder="1"/>
    <xf numFmtId="165" fontId="30" fillId="3" borderId="21" xfId="0" applyNumberFormat="1" applyFont="1" applyFill="1" applyBorder="1"/>
    <xf numFmtId="1" fontId="30" fillId="0" borderId="13" xfId="0" applyNumberFormat="1" applyFont="1" applyBorder="1"/>
    <xf numFmtId="165" fontId="30" fillId="0" borderId="21" xfId="0" applyNumberFormat="1" applyFont="1" applyBorder="1"/>
    <xf numFmtId="165" fontId="29" fillId="3" borderId="21" xfId="0" applyNumberFormat="1" applyFont="1" applyFill="1" applyBorder="1"/>
    <xf numFmtId="1" fontId="30" fillId="0" borderId="5" xfId="0" applyNumberFormat="1" applyFont="1" applyBorder="1"/>
    <xf numFmtId="165" fontId="30" fillId="0" borderId="5" xfId="0" applyNumberFormat="1" applyFont="1" applyBorder="1"/>
    <xf numFmtId="165" fontId="30" fillId="0" borderId="11" xfId="0" applyNumberFormat="1" applyFont="1" applyBorder="1"/>
    <xf numFmtId="165" fontId="30" fillId="3" borderId="46" xfId="0" applyNumberFormat="1" applyFont="1" applyFill="1" applyBorder="1"/>
    <xf numFmtId="1" fontId="30" fillId="0" borderId="37" xfId="0" applyNumberFormat="1" applyFont="1" applyBorder="1"/>
    <xf numFmtId="1" fontId="32" fillId="0" borderId="34" xfId="0" applyNumberFormat="1" applyFont="1" applyBorder="1"/>
    <xf numFmtId="165" fontId="32" fillId="3" borderId="34" xfId="0" applyNumberFormat="1" applyFont="1" applyFill="1" applyBorder="1"/>
    <xf numFmtId="0" fontId="46" fillId="0" borderId="0" xfId="0" applyFont="1"/>
    <xf numFmtId="165" fontId="37" fillId="0" borderId="35" xfId="0" applyNumberFormat="1" applyFont="1" applyBorder="1"/>
    <xf numFmtId="0" fontId="28" fillId="0" borderId="47" xfId="0" applyFont="1" applyBorder="1"/>
    <xf numFmtId="165" fontId="28" fillId="0" borderId="5" xfId="0" applyNumberFormat="1" applyFont="1" applyBorder="1"/>
    <xf numFmtId="165" fontId="30" fillId="0" borderId="10" xfId="0" applyNumberFormat="1" applyFont="1" applyBorder="1"/>
    <xf numFmtId="165" fontId="31" fillId="0" borderId="10" xfId="0" applyNumberFormat="1" applyFont="1" applyBorder="1"/>
    <xf numFmtId="1" fontId="31" fillId="0" borderId="0" xfId="0" applyNumberFormat="1" applyFont="1"/>
    <xf numFmtId="0" fontId="31" fillId="0" borderId="0" xfId="0" applyFont="1"/>
    <xf numFmtId="165" fontId="34" fillId="0" borderId="0" xfId="0" applyNumberFormat="1" applyFont="1"/>
    <xf numFmtId="0" fontId="31" fillId="0" borderId="0" xfId="8" applyFont="1"/>
    <xf numFmtId="0" fontId="35" fillId="0" borderId="8" xfId="0" applyFont="1" applyBorder="1"/>
    <xf numFmtId="165" fontId="30" fillId="0" borderId="15" xfId="0" applyNumberFormat="1" applyFont="1" applyBorder="1"/>
    <xf numFmtId="0" fontId="28" fillId="0" borderId="49" xfId="0" applyFont="1" applyBorder="1"/>
    <xf numFmtId="0" fontId="31" fillId="0" borderId="29" xfId="0" applyFont="1" applyBorder="1"/>
    <xf numFmtId="1" fontId="30" fillId="0" borderId="10" xfId="0" applyNumberFormat="1" applyFont="1" applyBorder="1"/>
    <xf numFmtId="165" fontId="30" fillId="0" borderId="18" xfId="0" applyNumberFormat="1" applyFont="1" applyBorder="1"/>
    <xf numFmtId="165" fontId="30" fillId="0" borderId="50" xfId="0" applyNumberFormat="1" applyFont="1" applyBorder="1"/>
    <xf numFmtId="0" fontId="28" fillId="0" borderId="0" xfId="0" applyFont="1" applyFill="1"/>
    <xf numFmtId="0" fontId="30" fillId="0" borderId="0" xfId="0" applyFont="1"/>
    <xf numFmtId="165" fontId="30" fillId="0" borderId="0" xfId="0" applyNumberFormat="1" applyFont="1"/>
    <xf numFmtId="165" fontId="29" fillId="0" borderId="0" xfId="18" applyNumberFormat="1" applyFont="1" applyBorder="1" applyAlignment="1">
      <alignment horizontal="right"/>
    </xf>
    <xf numFmtId="0" fontId="28" fillId="0" borderId="25" xfId="0" applyFont="1" applyBorder="1" applyAlignment="1">
      <alignment horizontal="center"/>
    </xf>
    <xf numFmtId="165" fontId="28" fillId="0" borderId="5" xfId="0" applyNumberFormat="1" applyFont="1" applyBorder="1" applyAlignment="1">
      <alignment horizontal="center"/>
    </xf>
    <xf numFmtId="165" fontId="28" fillId="0" borderId="46" xfId="0" applyNumberFormat="1" applyFont="1" applyBorder="1" applyAlignment="1">
      <alignment horizontal="center"/>
    </xf>
    <xf numFmtId="165" fontId="28" fillId="0" borderId="38" xfId="0" applyNumberFormat="1" applyFont="1" applyBorder="1" applyAlignment="1">
      <alignment horizontal="center"/>
    </xf>
    <xf numFmtId="0" fontId="35" fillId="0" borderId="8" xfId="0" applyFont="1" applyBorder="1" applyAlignment="1">
      <alignment horizontal="center"/>
    </xf>
    <xf numFmtId="0" fontId="35" fillId="0" borderId="9" xfId="0" applyFont="1" applyBorder="1" applyAlignment="1"/>
    <xf numFmtId="0" fontId="35" fillId="0" borderId="8" xfId="0" applyFont="1" applyBorder="1" applyAlignment="1">
      <alignment horizontal="center" wrapText="1"/>
    </xf>
    <xf numFmtId="0" fontId="28" fillId="0" borderId="51" xfId="0" applyFont="1" applyBorder="1" applyAlignment="1">
      <alignment horizontal="center"/>
    </xf>
    <xf numFmtId="165" fontId="35" fillId="0" borderId="16" xfId="0" applyNumberFormat="1" applyFont="1" applyFill="1" applyBorder="1"/>
    <xf numFmtId="165" fontId="28" fillId="0" borderId="16" xfId="0" applyNumberFormat="1" applyFont="1" applyFill="1" applyBorder="1"/>
    <xf numFmtId="0" fontId="30" fillId="0" borderId="44" xfId="0" applyFont="1" applyBorder="1"/>
    <xf numFmtId="0" fontId="28" fillId="0" borderId="31" xfId="0" applyFont="1" applyFill="1" applyBorder="1"/>
    <xf numFmtId="165" fontId="28" fillId="0" borderId="12" xfId="0" applyNumberFormat="1" applyFont="1" applyFill="1" applyBorder="1"/>
    <xf numFmtId="0" fontId="28" fillId="0" borderId="12" xfId="0" applyFont="1" applyFill="1" applyBorder="1"/>
    <xf numFmtId="165" fontId="28" fillId="0" borderId="15" xfId="0" applyNumberFormat="1" applyFont="1" applyFill="1" applyBorder="1"/>
    <xf numFmtId="0" fontId="28" fillId="0" borderId="4" xfId="0" applyFont="1" applyFill="1" applyBorder="1"/>
    <xf numFmtId="165" fontId="28" fillId="0" borderId="3" xfId="0" applyNumberFormat="1" applyFont="1" applyFill="1" applyBorder="1"/>
    <xf numFmtId="0" fontId="28" fillId="0" borderId="3" xfId="0" applyFont="1" applyFill="1" applyBorder="1"/>
    <xf numFmtId="0" fontId="28" fillId="0" borderId="44" xfId="0" applyFont="1" applyFill="1" applyBorder="1"/>
    <xf numFmtId="165" fontId="28" fillId="0" borderId="10" xfId="0" applyNumberFormat="1" applyFont="1" applyFill="1" applyBorder="1"/>
    <xf numFmtId="0" fontId="28" fillId="0" borderId="10" xfId="0" applyFont="1" applyFill="1" applyBorder="1"/>
    <xf numFmtId="165" fontId="28" fillId="0" borderId="29" xfId="0" applyNumberFormat="1" applyFont="1" applyFill="1" applyBorder="1"/>
    <xf numFmtId="0" fontId="33" fillId="0" borderId="0" xfId="0" applyFont="1"/>
    <xf numFmtId="0" fontId="32" fillId="0" borderId="7" xfId="7" applyFont="1" applyBorder="1"/>
    <xf numFmtId="165" fontId="35" fillId="0" borderId="12" xfId="0" applyNumberFormat="1" applyFont="1" applyBorder="1" applyAlignment="1">
      <alignment horizontal="right"/>
    </xf>
    <xf numFmtId="0" fontId="28" fillId="0" borderId="53" xfId="0" applyFont="1" applyBorder="1"/>
    <xf numFmtId="0" fontId="28" fillId="0" borderId="14" xfId="0" applyFont="1" applyBorder="1" applyAlignment="1">
      <alignment wrapText="1"/>
    </xf>
    <xf numFmtId="0" fontId="28" fillId="0" borderId="14" xfId="7" applyFont="1" applyBorder="1"/>
    <xf numFmtId="165" fontId="35" fillId="0" borderId="55" xfId="0" applyNumberFormat="1" applyFont="1" applyBorder="1"/>
    <xf numFmtId="0" fontId="30" fillId="0" borderId="15" xfId="0" applyFont="1" applyBorder="1" applyAlignment="1"/>
    <xf numFmtId="0" fontId="30" fillId="0" borderId="16" xfId="0" applyFont="1" applyBorder="1" applyAlignment="1"/>
    <xf numFmtId="0" fontId="30" fillId="0" borderId="29" xfId="0" applyFont="1" applyBorder="1" applyAlignment="1"/>
    <xf numFmtId="0" fontId="35" fillId="0" borderId="3" xfId="7" applyFont="1" applyBorder="1"/>
    <xf numFmtId="165" fontId="35" fillId="0" borderId="2" xfId="0" applyNumberFormat="1" applyFont="1" applyBorder="1"/>
    <xf numFmtId="165" fontId="35" fillId="0" borderId="54" xfId="0" applyNumberFormat="1" applyFont="1" applyBorder="1"/>
    <xf numFmtId="0" fontId="28" fillId="0" borderId="49" xfId="0" applyFont="1" applyBorder="1" applyAlignment="1">
      <alignment wrapText="1"/>
    </xf>
    <xf numFmtId="165" fontId="35" fillId="0" borderId="5" xfId="0" applyNumberFormat="1" applyFont="1" applyBorder="1" applyAlignment="1">
      <alignment horizontal="center"/>
    </xf>
    <xf numFmtId="0" fontId="1" fillId="0" borderId="0" xfId="0" applyFont="1"/>
    <xf numFmtId="0" fontId="32" fillId="0" borderId="2" xfId="0" applyFont="1" applyFill="1" applyBorder="1" applyAlignment="1">
      <alignment horizontal="center" vertical="center" wrapText="1"/>
    </xf>
    <xf numFmtId="0" fontId="49" fillId="0" borderId="0" xfId="0" applyFont="1" applyBorder="1" applyAlignment="1"/>
    <xf numFmtId="0" fontId="50" fillId="0" borderId="0" xfId="0" applyFont="1" applyBorder="1"/>
    <xf numFmtId="0" fontId="30" fillId="4" borderId="0" xfId="0" applyFont="1" applyFill="1"/>
    <xf numFmtId="0" fontId="0" fillId="4" borderId="0" xfId="0" applyFill="1"/>
    <xf numFmtId="2" fontId="30" fillId="0" borderId="3" xfId="0" applyNumberFormat="1" applyFont="1" applyFill="1" applyBorder="1"/>
    <xf numFmtId="0" fontId="33" fillId="0" borderId="4" xfId="0" applyFont="1" applyBorder="1" applyAlignment="1">
      <alignment horizontal="left" vertical="justify" wrapText="1"/>
    </xf>
    <xf numFmtId="165" fontId="30" fillId="4" borderId="3" xfId="0" applyNumberFormat="1" applyFont="1" applyFill="1" applyBorder="1" applyAlignment="1">
      <alignment horizontal="right"/>
    </xf>
    <xf numFmtId="0" fontId="31" fillId="5" borderId="1" xfId="8" applyFont="1" applyFill="1" applyBorder="1" applyAlignment="1">
      <alignment horizontal="center"/>
    </xf>
    <xf numFmtId="0" fontId="32" fillId="0" borderId="7" xfId="8" applyFont="1" applyFill="1" applyBorder="1"/>
    <xf numFmtId="0" fontId="31" fillId="0" borderId="8" xfId="8" applyFont="1" applyBorder="1" applyAlignment="1">
      <alignment horizontal="center"/>
    </xf>
    <xf numFmtId="0" fontId="31" fillId="0" borderId="9" xfId="8" applyFont="1" applyBorder="1" applyAlignment="1">
      <alignment horizontal="center"/>
    </xf>
    <xf numFmtId="0" fontId="34" fillId="0" borderId="8" xfId="8" applyFont="1" applyBorder="1" applyAlignment="1">
      <alignment horizontal="center" wrapText="1"/>
    </xf>
    <xf numFmtId="0" fontId="31" fillId="0" borderId="7" xfId="8" applyFont="1" applyBorder="1" applyAlignment="1">
      <alignment horizontal="center"/>
    </xf>
    <xf numFmtId="0" fontId="37" fillId="0" borderId="8" xfId="8" applyFont="1" applyBorder="1" applyAlignment="1">
      <alignment horizontal="center"/>
    </xf>
    <xf numFmtId="0" fontId="31" fillId="5" borderId="2" xfId="8" applyFont="1" applyFill="1" applyBorder="1" applyAlignment="1">
      <alignment horizontal="center"/>
    </xf>
    <xf numFmtId="0" fontId="32" fillId="5" borderId="8" xfId="8" applyFont="1" applyFill="1" applyBorder="1"/>
    <xf numFmtId="0" fontId="32" fillId="0" borderId="9" xfId="8" applyFont="1" applyBorder="1"/>
    <xf numFmtId="0" fontId="32" fillId="0" borderId="7" xfId="8" applyFont="1" applyBorder="1"/>
    <xf numFmtId="0" fontId="32" fillId="0" borderId="8" xfId="8" applyFont="1" applyBorder="1"/>
    <xf numFmtId="0" fontId="32" fillId="0" borderId="24" xfId="8" applyFont="1" applyBorder="1"/>
    <xf numFmtId="0" fontId="28" fillId="0" borderId="57" xfId="8" applyFont="1" applyBorder="1"/>
    <xf numFmtId="0" fontId="28" fillId="0" borderId="56" xfId="8" applyFont="1" applyBorder="1"/>
    <xf numFmtId="0" fontId="31" fillId="0" borderId="24" xfId="8" applyFont="1" applyBorder="1" applyAlignment="1">
      <alignment horizontal="left"/>
    </xf>
    <xf numFmtId="165" fontId="28" fillId="4" borderId="3" xfId="0" applyNumberFormat="1" applyFont="1" applyFill="1" applyBorder="1" applyAlignment="1">
      <alignment horizontal="right"/>
    </xf>
    <xf numFmtId="165" fontId="28" fillId="6" borderId="3" xfId="7" applyNumberFormat="1" applyFont="1" applyFill="1" applyBorder="1" applyAlignment="1">
      <alignment horizontal="center"/>
    </xf>
    <xf numFmtId="165" fontId="35" fillId="6" borderId="3" xfId="7" applyNumberFormat="1" applyFont="1" applyFill="1" applyBorder="1" applyAlignment="1">
      <alignment horizontal="center"/>
    </xf>
    <xf numFmtId="0" fontId="31" fillId="0" borderId="47" xfId="0" applyFont="1" applyBorder="1"/>
    <xf numFmtId="0" fontId="31" fillId="0" borderId="14" xfId="0" applyFont="1" applyBorder="1"/>
    <xf numFmtId="0" fontId="31" fillId="0" borderId="14" xfId="0" applyFont="1" applyBorder="1" applyAlignment="1">
      <alignment horizontal="left"/>
    </xf>
    <xf numFmtId="0" fontId="31" fillId="0" borderId="17" xfId="0" applyFont="1" applyBorder="1"/>
    <xf numFmtId="0" fontId="32" fillId="0" borderId="8" xfId="0" applyFont="1" applyFill="1" applyBorder="1"/>
    <xf numFmtId="0" fontId="50" fillId="4" borderId="0" xfId="0" applyFont="1" applyFill="1" applyBorder="1"/>
    <xf numFmtId="0" fontId="12" fillId="4" borderId="0" xfId="0" applyFont="1" applyFill="1"/>
    <xf numFmtId="0" fontId="31" fillId="0" borderId="0" xfId="0" applyFont="1" applyFill="1" applyBorder="1"/>
    <xf numFmtId="0" fontId="0" fillId="0" borderId="0" xfId="0" applyFill="1" applyBorder="1"/>
    <xf numFmtId="1" fontId="51" fillId="0" borderId="0" xfId="0" applyNumberFormat="1" applyFont="1" applyBorder="1" applyAlignment="1">
      <alignment horizontal="center"/>
    </xf>
    <xf numFmtId="1" fontId="52" fillId="0" borderId="0" xfId="0" applyNumberFormat="1" applyFont="1" applyBorder="1" applyAlignment="1">
      <alignment horizontal="center"/>
    </xf>
    <xf numFmtId="0" fontId="44" fillId="0" borderId="0" xfId="0" applyFont="1" applyBorder="1" applyAlignment="1">
      <alignment horizontal="center"/>
    </xf>
    <xf numFmtId="0" fontId="51" fillId="0" borderId="0" xfId="0" applyFont="1" applyBorder="1" applyAlignment="1">
      <alignment horizontal="center"/>
    </xf>
    <xf numFmtId="0" fontId="31" fillId="0" borderId="0" xfId="0" applyFont="1" applyFill="1" applyBorder="1" applyAlignment="1">
      <alignment horizontal="center"/>
    </xf>
    <xf numFmtId="165" fontId="28" fillId="4" borderId="3" xfId="0" applyNumberFormat="1" applyFont="1" applyFill="1" applyBorder="1"/>
    <xf numFmtId="1" fontId="28" fillId="0" borderId="0" xfId="0" applyNumberFormat="1" applyFont="1" applyFill="1" applyBorder="1" applyAlignment="1">
      <alignment horizontal="left" indent="4"/>
    </xf>
    <xf numFmtId="0" fontId="7" fillId="0" borderId="0" xfId="0" applyFont="1" applyFill="1" applyBorder="1"/>
    <xf numFmtId="0" fontId="30" fillId="0" borderId="0" xfId="0" applyFont="1" applyFill="1" applyBorder="1"/>
    <xf numFmtId="0" fontId="28" fillId="0" borderId="0" xfId="0" applyFont="1" applyFill="1" applyBorder="1" applyAlignment="1"/>
    <xf numFmtId="0" fontId="28" fillId="4" borderId="14" xfId="0" applyFont="1" applyFill="1" applyBorder="1" applyAlignment="1">
      <alignment horizontal="left"/>
    </xf>
    <xf numFmtId="0" fontId="28" fillId="4" borderId="14" xfId="0" applyFont="1" applyFill="1" applyBorder="1" applyAlignment="1">
      <alignment horizontal="center"/>
    </xf>
    <xf numFmtId="0" fontId="35" fillId="4" borderId="14" xfId="0" applyFont="1" applyFill="1" applyBorder="1"/>
    <xf numFmtId="0" fontId="28" fillId="4" borderId="14" xfId="0" quotePrefix="1" applyFont="1" applyFill="1" applyBorder="1" applyAlignment="1">
      <alignment horizontal="center"/>
    </xf>
    <xf numFmtId="0" fontId="0" fillId="0" borderId="0" xfId="0" applyFont="1"/>
    <xf numFmtId="0" fontId="28" fillId="0" borderId="0" xfId="0" applyFont="1" applyFill="1" applyBorder="1"/>
    <xf numFmtId="0" fontId="32" fillId="0" borderId="55" xfId="0" applyFont="1" applyFill="1" applyBorder="1" applyAlignment="1">
      <alignment vertical="center"/>
    </xf>
    <xf numFmtId="0" fontId="32" fillId="4" borderId="6" xfId="0" applyFont="1" applyFill="1" applyBorder="1" applyAlignment="1">
      <alignment horizontal="left" vertical="center"/>
    </xf>
    <xf numFmtId="0" fontId="57" fillId="0" borderId="0" xfId="0" applyFont="1"/>
    <xf numFmtId="165" fontId="57" fillId="0" borderId="0" xfId="0" applyNumberFormat="1" applyFont="1"/>
    <xf numFmtId="0" fontId="31" fillId="0" borderId="5" xfId="0" applyFont="1" applyBorder="1"/>
    <xf numFmtId="1" fontId="35" fillId="0" borderId="3" xfId="7" applyNumberFormat="1" applyFont="1" applyBorder="1" applyAlignment="1">
      <alignment horizontal="right"/>
    </xf>
    <xf numFmtId="1" fontId="41" fillId="0" borderId="3" xfId="7" applyNumberFormat="1" applyFont="1" applyBorder="1" applyAlignment="1">
      <alignment horizontal="right"/>
    </xf>
    <xf numFmtId="0" fontId="28" fillId="0" borderId="47" xfId="7" applyFont="1" applyBorder="1"/>
    <xf numFmtId="0" fontId="28" fillId="0" borderId="49" xfId="7" applyFont="1" applyBorder="1"/>
    <xf numFmtId="0" fontId="35" fillId="0" borderId="3" xfId="7" applyFont="1" applyBorder="1" applyAlignment="1">
      <alignment horizontal="center"/>
    </xf>
    <xf numFmtId="0" fontId="35" fillId="0" borderId="3" xfId="0" applyFont="1" applyBorder="1" applyAlignment="1">
      <alignment horizontal="center" wrapText="1"/>
    </xf>
    <xf numFmtId="0" fontId="29" fillId="0" borderId="3" xfId="7" applyFont="1" applyBorder="1"/>
    <xf numFmtId="0" fontId="29" fillId="0" borderId="3" xfId="0" applyFont="1" applyBorder="1" applyAlignment="1">
      <alignment horizontal="right"/>
    </xf>
    <xf numFmtId="0" fontId="28" fillId="6" borderId="3" xfId="7" applyFont="1" applyFill="1" applyBorder="1" applyAlignment="1">
      <alignment horizontal="center"/>
    </xf>
    <xf numFmtId="1" fontId="31" fillId="0" borderId="0" xfId="0" applyNumberFormat="1" applyFont="1" applyFill="1" applyBorder="1" applyAlignment="1">
      <alignment horizontal="center"/>
    </xf>
    <xf numFmtId="0" fontId="30" fillId="0" borderId="3" xfId="1" applyFont="1" applyBorder="1"/>
    <xf numFmtId="0" fontId="29" fillId="5" borderId="3" xfId="0" applyFont="1" applyFill="1" applyBorder="1" applyAlignment="1"/>
    <xf numFmtId="1" fontId="29" fillId="0" borderId="3" xfId="0" applyNumberFormat="1" applyFont="1" applyBorder="1"/>
    <xf numFmtId="0" fontId="35" fillId="4" borderId="7" xfId="0" applyFont="1" applyFill="1" applyBorder="1"/>
    <xf numFmtId="165" fontId="35" fillId="4" borderId="34" xfId="0" applyNumberFormat="1" applyFont="1" applyFill="1" applyBorder="1" applyAlignment="1">
      <alignment horizontal="center"/>
    </xf>
    <xf numFmtId="165" fontId="35" fillId="4" borderId="32" xfId="0" applyNumberFormat="1" applyFont="1" applyFill="1" applyBorder="1" applyAlignment="1">
      <alignment horizontal="center"/>
    </xf>
    <xf numFmtId="1" fontId="35" fillId="4" borderId="34" xfId="0" applyNumberFormat="1" applyFont="1" applyFill="1" applyBorder="1" applyAlignment="1">
      <alignment horizontal="center"/>
    </xf>
    <xf numFmtId="165" fontId="35" fillId="4" borderId="36" xfId="0" applyNumberFormat="1" applyFont="1" applyFill="1" applyBorder="1" applyAlignment="1">
      <alignment horizontal="right"/>
    </xf>
    <xf numFmtId="0" fontId="14" fillId="4" borderId="34" xfId="0" applyFont="1" applyFill="1" applyBorder="1"/>
    <xf numFmtId="165" fontId="37" fillId="0" borderId="3" xfId="0" applyNumberFormat="1" applyFont="1" applyBorder="1"/>
    <xf numFmtId="0" fontId="28" fillId="4" borderId="14" xfId="0" applyFont="1" applyFill="1" applyBorder="1"/>
    <xf numFmtId="0" fontId="28" fillId="0" borderId="53" xfId="0" applyFont="1" applyBorder="1" applyAlignment="1">
      <alignment vertical="justify"/>
    </xf>
    <xf numFmtId="1" fontId="29" fillId="0" borderId="3" xfId="0" applyNumberFormat="1" applyFont="1" applyBorder="1" applyAlignment="1">
      <alignment horizontal="right"/>
    </xf>
    <xf numFmtId="165" fontId="29" fillId="0" borderId="3" xfId="0" applyNumberFormat="1" applyFont="1" applyBorder="1" applyAlignment="1">
      <alignment horizontal="right"/>
    </xf>
    <xf numFmtId="165" fontId="28" fillId="0" borderId="0" xfId="0" applyNumberFormat="1" applyFont="1" applyFill="1" applyBorder="1"/>
    <xf numFmtId="165" fontId="29" fillId="5" borderId="3" xfId="18" applyNumberFormat="1" applyFont="1" applyFill="1" applyBorder="1" applyAlignment="1">
      <alignment horizontal="right"/>
    </xf>
    <xf numFmtId="165" fontId="29" fillId="0" borderId="3" xfId="0" applyNumberFormat="1" applyFont="1" applyFill="1" applyBorder="1"/>
    <xf numFmtId="0" fontId="39" fillId="0" borderId="0" xfId="0" applyFont="1" applyBorder="1" applyAlignment="1">
      <alignment horizontal="center"/>
    </xf>
    <xf numFmtId="1" fontId="30" fillId="0" borderId="3" xfId="9" applyNumberFormat="1" applyFont="1" applyFill="1" applyBorder="1"/>
    <xf numFmtId="1" fontId="29" fillId="5" borderId="3" xfId="0" applyNumberFormat="1" applyFont="1" applyFill="1" applyBorder="1" applyAlignment="1"/>
    <xf numFmtId="0" fontId="30" fillId="0" borderId="3" xfId="9" applyFont="1" applyBorder="1"/>
    <xf numFmtId="0" fontId="30" fillId="0" borderId="3" xfId="5" applyFont="1" applyBorder="1"/>
    <xf numFmtId="0" fontId="30" fillId="4" borderId="3" xfId="1" applyFont="1" applyFill="1" applyBorder="1"/>
    <xf numFmtId="0" fontId="30" fillId="0" borderId="3" xfId="14" applyFont="1" applyBorder="1" applyAlignment="1">
      <alignment horizontal="left"/>
    </xf>
    <xf numFmtId="1" fontId="30" fillId="0" borderId="3" xfId="5" applyNumberFormat="1" applyFont="1" applyFill="1" applyBorder="1"/>
    <xf numFmtId="0" fontId="30" fillId="0" borderId="3" xfId="9" applyFont="1" applyBorder="1" applyAlignment="1">
      <alignment horizontal="left"/>
    </xf>
    <xf numFmtId="1" fontId="29" fillId="5" borderId="3" xfId="0" applyNumberFormat="1" applyFont="1" applyFill="1" applyBorder="1" applyAlignment="1">
      <alignment horizontal="right"/>
    </xf>
    <xf numFmtId="1" fontId="29" fillId="5" borderId="3" xfId="0" applyNumberFormat="1" applyFont="1" applyFill="1" applyBorder="1" applyAlignment="1">
      <alignment horizontal="center"/>
    </xf>
    <xf numFmtId="0" fontId="29" fillId="0" borderId="3" xfId="5" applyFont="1" applyBorder="1"/>
    <xf numFmtId="1" fontId="29" fillId="5" borderId="3" xfId="16" applyNumberFormat="1" applyFont="1" applyFill="1" applyBorder="1" applyAlignment="1">
      <alignment horizontal="right"/>
    </xf>
    <xf numFmtId="0" fontId="29" fillId="0" borderId="3" xfId="0" applyFont="1" applyBorder="1"/>
    <xf numFmtId="0" fontId="30" fillId="0" borderId="3" xfId="14" applyFont="1" applyFill="1" applyBorder="1" applyAlignment="1">
      <alignment horizontal="left"/>
    </xf>
    <xf numFmtId="0" fontId="29" fillId="0" borderId="3" xfId="1" applyFont="1" applyBorder="1"/>
    <xf numFmtId="165" fontId="29" fillId="5" borderId="3" xfId="0" applyNumberFormat="1" applyFont="1" applyFill="1" applyBorder="1" applyAlignment="1">
      <alignment horizontal="right"/>
    </xf>
    <xf numFmtId="0" fontId="31" fillId="0" borderId="11" xfId="0" applyFont="1" applyBorder="1" applyAlignment="1">
      <alignment horizontal="left"/>
    </xf>
    <xf numFmtId="0" fontId="31" fillId="0" borderId="58" xfId="0" applyFont="1" applyBorder="1" applyAlignment="1">
      <alignment horizontal="left"/>
    </xf>
    <xf numFmtId="0" fontId="31" fillId="0" borderId="59" xfId="0" applyFont="1" applyBorder="1"/>
    <xf numFmtId="0" fontId="31" fillId="5" borderId="57" xfId="0" applyFont="1" applyFill="1" applyBorder="1" applyAlignment="1">
      <alignment horizontal="center" vertical="center"/>
    </xf>
    <xf numFmtId="0" fontId="32" fillId="5" borderId="53" xfId="0" applyFont="1" applyFill="1" applyBorder="1" applyAlignment="1">
      <alignment horizontal="center" vertical="center"/>
    </xf>
    <xf numFmtId="0" fontId="26" fillId="0" borderId="0" xfId="0" applyFont="1"/>
    <xf numFmtId="0" fontId="31" fillId="0" borderId="57" xfId="0" applyFont="1" applyBorder="1" applyAlignment="1">
      <alignment vertical="center"/>
    </xf>
    <xf numFmtId="0" fontId="31" fillId="0" borderId="1" xfId="0" applyFont="1" applyBorder="1" applyAlignment="1">
      <alignment vertical="center"/>
    </xf>
    <xf numFmtId="0" fontId="31" fillId="0" borderId="60" xfId="0" applyFont="1" applyBorder="1" applyAlignment="1">
      <alignment horizontal="center" vertical="center" wrapText="1"/>
    </xf>
    <xf numFmtId="0" fontId="31" fillId="0" borderId="60" xfId="0" applyFont="1" applyBorder="1" applyAlignment="1">
      <alignment vertical="center"/>
    </xf>
    <xf numFmtId="0" fontId="28" fillId="0" borderId="2" xfId="0" applyFont="1" applyBorder="1" applyAlignment="1">
      <alignment horizontal="center"/>
    </xf>
    <xf numFmtId="0" fontId="31" fillId="0" borderId="1" xfId="0" applyFont="1" applyBorder="1" applyAlignment="1">
      <alignment vertical="center" wrapText="1"/>
    </xf>
    <xf numFmtId="0" fontId="31" fillId="0" borderId="60" xfId="0" applyFont="1" applyBorder="1" applyAlignment="1">
      <alignment vertical="center" wrapText="1"/>
    </xf>
    <xf numFmtId="165" fontId="29" fillId="0" borderId="3" xfId="0" applyNumberFormat="1" applyFont="1" applyBorder="1"/>
    <xf numFmtId="0" fontId="34" fillId="0" borderId="0" xfId="0" applyFont="1" applyFill="1" applyBorder="1"/>
    <xf numFmtId="1" fontId="34" fillId="0" borderId="0" xfId="1" applyNumberFormat="1" applyFont="1" applyFill="1" applyBorder="1"/>
    <xf numFmtId="0" fontId="8" fillId="5" borderId="57" xfId="7" applyFont="1" applyFill="1" applyBorder="1" applyAlignment="1">
      <alignment horizontal="center"/>
    </xf>
    <xf numFmtId="0" fontId="8" fillId="5" borderId="62" xfId="7" applyFont="1" applyFill="1" applyBorder="1" applyAlignment="1">
      <alignment horizontal="center"/>
    </xf>
    <xf numFmtId="0" fontId="35" fillId="6" borderId="3" xfId="7" applyFont="1" applyFill="1" applyBorder="1" applyAlignment="1">
      <alignment horizontal="center"/>
    </xf>
    <xf numFmtId="165" fontId="35" fillId="0" borderId="3" xfId="7" applyNumberFormat="1" applyFont="1" applyBorder="1"/>
    <xf numFmtId="165" fontId="35" fillId="6" borderId="3" xfId="7" applyNumberFormat="1" applyFont="1" applyFill="1" applyBorder="1"/>
    <xf numFmtId="165" fontId="35" fillId="4" borderId="40" xfId="0" applyNumberFormat="1" applyFont="1" applyFill="1" applyBorder="1" applyAlignment="1">
      <alignment horizontal="center"/>
    </xf>
    <xf numFmtId="165" fontId="35" fillId="4" borderId="43" xfId="0" applyNumberFormat="1" applyFont="1" applyFill="1" applyBorder="1" applyAlignment="1">
      <alignment horizontal="center"/>
    </xf>
    <xf numFmtId="0" fontId="58" fillId="0" borderId="0" xfId="8" applyFont="1"/>
    <xf numFmtId="1" fontId="29" fillId="4" borderId="3" xfId="13" applyNumberFormat="1" applyFont="1" applyFill="1" applyBorder="1"/>
    <xf numFmtId="165" fontId="29" fillId="4" borderId="3" xfId="0" applyNumberFormat="1" applyFont="1" applyFill="1" applyBorder="1" applyAlignment="1">
      <alignment horizontal="right"/>
    </xf>
    <xf numFmtId="0" fontId="28" fillId="4" borderId="0" xfId="0" applyFont="1" applyFill="1"/>
    <xf numFmtId="165" fontId="28" fillId="4" borderId="0" xfId="0" applyNumberFormat="1" applyFont="1" applyFill="1"/>
    <xf numFmtId="0" fontId="30" fillId="4" borderId="3" xfId="0" applyFont="1" applyFill="1" applyBorder="1" applyAlignment="1">
      <alignment horizontal="right"/>
    </xf>
    <xf numFmtId="0" fontId="0" fillId="4" borderId="0" xfId="0" applyFont="1" applyFill="1"/>
    <xf numFmtId="0" fontId="0" fillId="2" borderId="54" xfId="7" applyFont="1" applyFill="1" applyBorder="1" applyAlignment="1"/>
    <xf numFmtId="0" fontId="8" fillId="5" borderId="1" xfId="7" applyFont="1" applyFill="1" applyBorder="1" applyAlignment="1">
      <alignment horizontal="center"/>
    </xf>
    <xf numFmtId="0" fontId="8" fillId="5" borderId="53" xfId="7" applyFont="1" applyFill="1" applyBorder="1" applyAlignment="1">
      <alignment horizontal="center"/>
    </xf>
    <xf numFmtId="0" fontId="8" fillId="5" borderId="23" xfId="7" applyFont="1" applyFill="1" applyBorder="1" applyAlignment="1">
      <alignment horizontal="center"/>
    </xf>
    <xf numFmtId="0" fontId="8" fillId="5" borderId="26" xfId="7" applyFont="1" applyFill="1" applyBorder="1" applyAlignment="1">
      <alignment horizontal="center"/>
    </xf>
    <xf numFmtId="0" fontId="8" fillId="5" borderId="63" xfId="7" applyFont="1" applyFill="1" applyBorder="1" applyAlignment="1">
      <alignment horizontal="center"/>
    </xf>
    <xf numFmtId="165" fontId="2" fillId="0" borderId="0" xfId="7" applyNumberFormat="1"/>
    <xf numFmtId="0" fontId="28" fillId="4" borderId="1" xfId="0" applyFont="1" applyFill="1" applyBorder="1" applyAlignment="1">
      <alignment horizontal="center"/>
    </xf>
    <xf numFmtId="0" fontId="30" fillId="4" borderId="16" xfId="0" applyFont="1" applyFill="1" applyBorder="1"/>
    <xf numFmtId="0" fontId="3" fillId="0" borderId="0" xfId="8" applyFont="1"/>
    <xf numFmtId="165" fontId="3" fillId="0" borderId="0" xfId="8" applyNumberFormat="1" applyFont="1"/>
    <xf numFmtId="1" fontId="28" fillId="0" borderId="58" xfId="0" applyNumberFormat="1" applyFont="1" applyFill="1" applyBorder="1" applyAlignment="1">
      <alignment horizontal="right"/>
    </xf>
    <xf numFmtId="1" fontId="28" fillId="0" borderId="0" xfId="0" applyNumberFormat="1" applyFont="1" applyFill="1" applyBorder="1" applyAlignment="1">
      <alignment horizontal="right"/>
    </xf>
    <xf numFmtId="1" fontId="12" fillId="0" borderId="0" xfId="0" applyNumberFormat="1" applyFont="1" applyBorder="1" applyAlignment="1">
      <alignment horizontal="right"/>
    </xf>
    <xf numFmtId="1" fontId="7" fillId="0" borderId="0" xfId="0" applyNumberFormat="1" applyFont="1" applyBorder="1"/>
    <xf numFmtId="1" fontId="7" fillId="0" borderId="0" xfId="0" applyNumberFormat="1" applyFont="1" applyBorder="1" applyAlignment="1">
      <alignment horizontal="center"/>
    </xf>
    <xf numFmtId="1" fontId="7" fillId="0" borderId="0" xfId="16" applyNumberFormat="1" applyFont="1" applyBorder="1" applyAlignment="1">
      <alignment horizontal="right"/>
    </xf>
    <xf numFmtId="1" fontId="18" fillId="0" borderId="0" xfId="0" applyNumberFormat="1" applyFont="1" applyBorder="1" applyAlignment="1">
      <alignment horizontal="right"/>
    </xf>
    <xf numFmtId="1" fontId="0" fillId="0" borderId="0" xfId="0" applyNumberFormat="1" applyBorder="1"/>
    <xf numFmtId="1" fontId="31" fillId="0" borderId="0" xfId="0" applyNumberFormat="1" applyFont="1" applyFill="1" applyBorder="1"/>
    <xf numFmtId="1" fontId="31" fillId="0" borderId="0" xfId="10" applyNumberFormat="1" applyFont="1" applyFill="1" applyBorder="1" applyAlignment="1" applyProtection="1">
      <protection locked="0"/>
    </xf>
    <xf numFmtId="0" fontId="28" fillId="0" borderId="49" xfId="0" applyFont="1" applyBorder="1" applyAlignment="1">
      <alignment horizontal="center"/>
    </xf>
    <xf numFmtId="0" fontId="28" fillId="0" borderId="3" xfId="0" applyFont="1" applyBorder="1" applyAlignment="1">
      <alignment horizontal="center"/>
    </xf>
    <xf numFmtId="0" fontId="28" fillId="0" borderId="3" xfId="0" applyFont="1" applyBorder="1" applyAlignment="1">
      <alignment horizontal="center" vertical="center"/>
    </xf>
    <xf numFmtId="165" fontId="35" fillId="0" borderId="3" xfId="0" applyNumberFormat="1" applyFont="1" applyBorder="1" applyAlignment="1">
      <alignment horizontal="center" vertical="center"/>
    </xf>
    <xf numFmtId="165" fontId="35" fillId="0" borderId="6" xfId="0" applyNumberFormat="1" applyFont="1" applyBorder="1" applyAlignment="1">
      <alignment horizontal="center"/>
    </xf>
    <xf numFmtId="165" fontId="35" fillId="0" borderId="12" xfId="0" applyNumberFormat="1" applyFont="1" applyFill="1" applyBorder="1" applyAlignment="1">
      <alignment horizontal="center"/>
    </xf>
    <xf numFmtId="165" fontId="35" fillId="0" borderId="52" xfId="0" applyNumberFormat="1" applyFont="1" applyBorder="1" applyAlignment="1">
      <alignment horizontal="center"/>
    </xf>
    <xf numFmtId="165" fontId="35" fillId="0" borderId="15" xfId="0" applyNumberFormat="1" applyFont="1" applyFill="1" applyBorder="1" applyAlignment="1">
      <alignment horizontal="center"/>
    </xf>
    <xf numFmtId="165" fontId="35" fillId="0" borderId="6" xfId="0" applyNumberFormat="1" applyFont="1" applyFill="1" applyBorder="1" applyAlignment="1">
      <alignment horizontal="center"/>
    </xf>
    <xf numFmtId="165" fontId="35" fillId="0" borderId="61" xfId="0" applyNumberFormat="1" applyFont="1" applyFill="1" applyBorder="1" applyAlignment="1">
      <alignment horizontal="center"/>
    </xf>
    <xf numFmtId="165" fontId="35" fillId="0" borderId="3" xfId="0" applyNumberFormat="1" applyFont="1" applyFill="1" applyBorder="1" applyAlignment="1">
      <alignment horizontal="center"/>
    </xf>
    <xf numFmtId="165" fontId="35" fillId="0" borderId="21" xfId="0" applyNumberFormat="1" applyFont="1" applyBorder="1" applyAlignment="1">
      <alignment horizontal="center"/>
    </xf>
    <xf numFmtId="165" fontId="35" fillId="4" borderId="3" xfId="0" applyNumberFormat="1" applyFont="1" applyFill="1" applyBorder="1" applyAlignment="1">
      <alignment horizontal="center"/>
    </xf>
    <xf numFmtId="165" fontId="35" fillId="0" borderId="16" xfId="0" applyNumberFormat="1" applyFont="1" applyFill="1" applyBorder="1" applyAlignment="1">
      <alignment horizontal="center"/>
    </xf>
    <xf numFmtId="0" fontId="35" fillId="0" borderId="13" xfId="0" applyFont="1" applyFill="1" applyBorder="1" applyAlignment="1">
      <alignment horizontal="center"/>
    </xf>
    <xf numFmtId="165" fontId="28" fillId="4" borderId="3" xfId="0" applyNumberFormat="1" applyFont="1" applyFill="1" applyBorder="1" applyAlignment="1">
      <alignment horizontal="center"/>
    </xf>
    <xf numFmtId="165" fontId="28" fillId="0" borderId="3" xfId="0" applyNumberFormat="1" applyFont="1" applyFill="1" applyBorder="1" applyAlignment="1">
      <alignment horizontal="center"/>
    </xf>
    <xf numFmtId="165" fontId="28" fillId="4" borderId="21" xfId="0" applyNumberFormat="1" applyFont="1" applyFill="1" applyBorder="1" applyAlignment="1">
      <alignment horizontal="center"/>
    </xf>
    <xf numFmtId="165" fontId="28" fillId="0" borderId="16" xfId="0" applyNumberFormat="1" applyFont="1" applyFill="1" applyBorder="1" applyAlignment="1">
      <alignment horizontal="center"/>
    </xf>
    <xf numFmtId="165" fontId="35" fillId="4" borderId="21" xfId="0" applyNumberFormat="1" applyFont="1" applyFill="1" applyBorder="1" applyAlignment="1">
      <alignment horizontal="center"/>
    </xf>
    <xf numFmtId="1" fontId="35" fillId="4" borderId="3" xfId="0" applyNumberFormat="1" applyFont="1" applyFill="1" applyBorder="1" applyAlignment="1">
      <alignment horizontal="center"/>
    </xf>
    <xf numFmtId="165" fontId="35" fillId="4" borderId="6" xfId="0" applyNumberFormat="1" applyFont="1" applyFill="1" applyBorder="1" applyAlignment="1">
      <alignment horizontal="center"/>
    </xf>
    <xf numFmtId="165" fontId="35" fillId="0" borderId="21" xfId="0" applyNumberFormat="1" applyFont="1" applyFill="1" applyBorder="1" applyAlignment="1">
      <alignment horizontal="center"/>
    </xf>
    <xf numFmtId="165" fontId="35" fillId="0" borderId="13" xfId="0" applyNumberFormat="1" applyFont="1" applyBorder="1" applyAlignment="1">
      <alignment horizontal="center"/>
    </xf>
    <xf numFmtId="165" fontId="35" fillId="4" borderId="5" xfId="0" applyNumberFormat="1" applyFont="1" applyFill="1" applyBorder="1" applyAlignment="1">
      <alignment horizontal="center"/>
    </xf>
    <xf numFmtId="0" fontId="35" fillId="0" borderId="37" xfId="0" applyFont="1" applyFill="1" applyBorder="1" applyAlignment="1">
      <alignment horizontal="center"/>
    </xf>
    <xf numFmtId="165" fontId="28" fillId="0" borderId="5" xfId="0" applyNumberFormat="1" applyFont="1" applyFill="1" applyBorder="1" applyAlignment="1">
      <alignment horizontal="center"/>
    </xf>
    <xf numFmtId="165" fontId="35" fillId="0" borderId="38" xfId="0" applyNumberFormat="1" applyFont="1" applyFill="1" applyBorder="1" applyAlignment="1">
      <alignment horizontal="center"/>
    </xf>
    <xf numFmtId="0" fontId="35" fillId="0" borderId="3" xfId="0" applyFont="1" applyFill="1" applyBorder="1" applyAlignment="1">
      <alignment horizontal="center"/>
    </xf>
    <xf numFmtId="165" fontId="35" fillId="0" borderId="3" xfId="0" applyNumberFormat="1" applyFont="1" applyFill="1" applyBorder="1" applyAlignment="1">
      <alignment horizontal="center" vertical="center"/>
    </xf>
    <xf numFmtId="165" fontId="35" fillId="4" borderId="3" xfId="0" applyNumberFormat="1" applyFont="1" applyFill="1" applyBorder="1" applyAlignment="1">
      <alignment horizontal="center" vertical="center"/>
    </xf>
    <xf numFmtId="0" fontId="31" fillId="0" borderId="4" xfId="0" applyFont="1" applyBorder="1"/>
    <xf numFmtId="165" fontId="31" fillId="0" borderId="67" xfId="11" applyNumberFormat="1" applyFont="1" applyBorder="1"/>
    <xf numFmtId="165" fontId="32" fillId="6" borderId="6" xfId="8" applyNumberFormat="1" applyFont="1" applyFill="1" applyBorder="1"/>
    <xf numFmtId="165" fontId="31" fillId="0" borderId="4" xfId="11" applyNumberFormat="1" applyFont="1" applyBorder="1"/>
    <xf numFmtId="0" fontId="31" fillId="4" borderId="3" xfId="0" applyFont="1" applyFill="1" applyBorder="1"/>
    <xf numFmtId="0" fontId="31" fillId="0" borderId="10" xfId="0" applyFont="1" applyBorder="1"/>
    <xf numFmtId="0" fontId="31" fillId="0" borderId="10" xfId="11" applyFont="1" applyBorder="1"/>
    <xf numFmtId="165" fontId="32" fillId="6" borderId="42" xfId="8" applyNumberFormat="1" applyFont="1" applyFill="1" applyBorder="1"/>
    <xf numFmtId="165" fontId="32" fillId="0" borderId="12" xfId="8" applyNumberFormat="1" applyFont="1" applyBorder="1"/>
    <xf numFmtId="165" fontId="33" fillId="0" borderId="61" xfId="8" applyNumberFormat="1" applyFont="1" applyBorder="1"/>
    <xf numFmtId="0" fontId="31" fillId="0" borderId="31" xfId="0" applyFont="1" applyBorder="1"/>
    <xf numFmtId="1" fontId="31" fillId="0" borderId="15" xfId="8" applyNumberFormat="1" applyFont="1" applyBorder="1"/>
    <xf numFmtId="0" fontId="31" fillId="0" borderId="3" xfId="11" applyFont="1" applyBorder="1"/>
    <xf numFmtId="165" fontId="31" fillId="0" borderId="15" xfId="8" applyNumberFormat="1" applyFont="1" applyBorder="1"/>
    <xf numFmtId="1" fontId="29" fillId="5" borderId="48" xfId="0" applyNumberFormat="1" applyFont="1" applyFill="1" applyBorder="1" applyAlignment="1">
      <alignment horizontal="center" vertical="center"/>
    </xf>
    <xf numFmtId="0" fontId="31" fillId="0" borderId="44" xfId="0" applyFont="1" applyBorder="1"/>
    <xf numFmtId="165" fontId="37" fillId="0" borderId="61" xfId="8" applyNumberFormat="1" applyFont="1" applyBorder="1"/>
    <xf numFmtId="165" fontId="32" fillId="0" borderId="43" xfId="8" applyNumberFormat="1" applyFont="1" applyBorder="1"/>
    <xf numFmtId="165" fontId="32" fillId="0" borderId="40" xfId="8" applyNumberFormat="1" applyFont="1" applyBorder="1"/>
    <xf numFmtId="1" fontId="32" fillId="0" borderId="15" xfId="8" applyNumberFormat="1" applyFont="1" applyBorder="1"/>
    <xf numFmtId="165" fontId="29" fillId="0" borderId="3" xfId="13" applyNumberFormat="1" applyFont="1" applyBorder="1"/>
    <xf numFmtId="0" fontId="30" fillId="0" borderId="3" xfId="1" applyFont="1" applyBorder="1" applyAlignment="1">
      <alignment horizontal="left"/>
    </xf>
    <xf numFmtId="165" fontId="29" fillId="4" borderId="3" xfId="14" applyNumberFormat="1" applyFont="1" applyFill="1" applyBorder="1"/>
    <xf numFmtId="14" fontId="32" fillId="4" borderId="1" xfId="0" applyNumberFormat="1" applyFont="1" applyFill="1" applyBorder="1" applyAlignment="1">
      <alignment horizontal="center"/>
    </xf>
    <xf numFmtId="0" fontId="31" fillId="4" borderId="1" xfId="0" applyFont="1" applyFill="1" applyBorder="1" applyAlignment="1">
      <alignment horizontal="center"/>
    </xf>
    <xf numFmtId="0" fontId="31" fillId="4" borderId="62" xfId="0" applyFont="1" applyFill="1" applyBorder="1" applyAlignment="1">
      <alignment horizontal="center"/>
    </xf>
    <xf numFmtId="0" fontId="32" fillId="4" borderId="23" xfId="0" applyFont="1" applyFill="1" applyBorder="1" applyAlignment="1">
      <alignment horizontal="center"/>
    </xf>
    <xf numFmtId="0" fontId="31" fillId="4" borderId="2" xfId="0" applyFont="1" applyFill="1" applyBorder="1" applyAlignment="1">
      <alignment horizontal="center"/>
    </xf>
    <xf numFmtId="0" fontId="31" fillId="4" borderId="22" xfId="0" applyFont="1" applyFill="1" applyBorder="1" applyAlignment="1">
      <alignment horizontal="center"/>
    </xf>
    <xf numFmtId="0" fontId="31" fillId="4" borderId="23" xfId="0" applyFont="1" applyFill="1" applyBorder="1" applyAlignment="1">
      <alignment horizontal="center"/>
    </xf>
    <xf numFmtId="0" fontId="24" fillId="0" borderId="0" xfId="0" applyFont="1" applyBorder="1"/>
    <xf numFmtId="0" fontId="37" fillId="0" borderId="32" xfId="0" applyFont="1" applyBorder="1"/>
    <xf numFmtId="0" fontId="37" fillId="0" borderId="36" xfId="0" applyFont="1" applyBorder="1"/>
    <xf numFmtId="0" fontId="32" fillId="0" borderId="35" xfId="0" applyFont="1" applyFill="1" applyBorder="1"/>
    <xf numFmtId="165" fontId="32" fillId="0" borderId="32" xfId="0" applyNumberFormat="1" applyFont="1" applyFill="1" applyBorder="1"/>
    <xf numFmtId="165" fontId="32" fillId="0" borderId="34" xfId="0" applyNumberFormat="1" applyFont="1" applyFill="1" applyBorder="1"/>
    <xf numFmtId="165" fontId="32" fillId="0" borderId="8" xfId="0" applyNumberFormat="1" applyFont="1" applyFill="1" applyBorder="1"/>
    <xf numFmtId="165" fontId="35" fillId="2" borderId="2" xfId="0" applyNumberFormat="1" applyFont="1" applyFill="1" applyBorder="1"/>
    <xf numFmtId="165" fontId="37" fillId="4" borderId="34" xfId="0" applyNumberFormat="1" applyFont="1" applyFill="1" applyBorder="1"/>
    <xf numFmtId="0" fontId="35" fillId="4" borderId="6" xfId="0" applyFont="1" applyFill="1" applyBorder="1" applyAlignment="1">
      <alignment horizontal="center"/>
    </xf>
    <xf numFmtId="165" fontId="30" fillId="4" borderId="21" xfId="0" applyNumberFormat="1" applyFont="1" applyFill="1" applyBorder="1" applyAlignment="1">
      <alignment horizontal="right"/>
    </xf>
    <xf numFmtId="165" fontId="29" fillId="4" borderId="21" xfId="0" applyNumberFormat="1" applyFont="1" applyFill="1" applyBorder="1" applyAlignment="1">
      <alignment horizontal="right"/>
    </xf>
    <xf numFmtId="0" fontId="31" fillId="5" borderId="57" xfId="0" applyFont="1" applyFill="1" applyBorder="1" applyAlignment="1">
      <alignment vertical="center" wrapText="1"/>
    </xf>
    <xf numFmtId="0" fontId="0" fillId="8" borderId="0" xfId="0" applyFill="1"/>
    <xf numFmtId="0" fontId="26" fillId="8" borderId="7" xfId="0" applyFont="1" applyFill="1" applyBorder="1" applyAlignment="1">
      <alignment horizontal="center"/>
    </xf>
    <xf numFmtId="0" fontId="26" fillId="8" borderId="9" xfId="0" applyFont="1" applyFill="1" applyBorder="1" applyAlignment="1">
      <alignment horizontal="center"/>
    </xf>
    <xf numFmtId="0" fontId="26" fillId="8" borderId="24" xfId="0" applyFont="1" applyFill="1" applyBorder="1" applyAlignment="1">
      <alignment horizontal="center"/>
    </xf>
    <xf numFmtId="0" fontId="26" fillId="8" borderId="7" xfId="0" applyFont="1" applyFill="1" applyBorder="1"/>
    <xf numFmtId="0" fontId="26" fillId="8" borderId="8" xfId="0" applyFont="1" applyFill="1" applyBorder="1"/>
    <xf numFmtId="0" fontId="26" fillId="8" borderId="9" xfId="0" applyFont="1" applyFill="1" applyBorder="1"/>
    <xf numFmtId="0" fontId="26" fillId="8" borderId="60" xfId="0" applyFont="1" applyFill="1" applyBorder="1"/>
    <xf numFmtId="0" fontId="26" fillId="8" borderId="1" xfId="0" applyFont="1" applyFill="1" applyBorder="1"/>
    <xf numFmtId="0" fontId="26" fillId="0" borderId="0" xfId="0" applyFont="1" applyBorder="1"/>
    <xf numFmtId="0" fontId="31" fillId="4" borderId="1" xfId="0" applyFont="1" applyFill="1" applyBorder="1" applyAlignment="1">
      <alignment vertical="center" wrapText="1"/>
    </xf>
    <xf numFmtId="165" fontId="28" fillId="0" borderId="30" xfId="0" applyNumberFormat="1" applyFont="1" applyBorder="1" applyAlignment="1">
      <alignment horizontal="center"/>
    </xf>
    <xf numFmtId="165" fontId="28" fillId="0" borderId="21" xfId="0" applyNumberFormat="1" applyFont="1" applyBorder="1" applyAlignment="1">
      <alignment horizontal="center"/>
    </xf>
    <xf numFmtId="165" fontId="28" fillId="0" borderId="50" xfId="0" applyNumberFormat="1" applyFont="1" applyBorder="1" applyAlignment="1">
      <alignment horizontal="center"/>
    </xf>
    <xf numFmtId="165" fontId="35" fillId="0" borderId="3" xfId="0" applyNumberFormat="1" applyFont="1" applyBorder="1"/>
    <xf numFmtId="0" fontId="35" fillId="0" borderId="1" xfId="0" applyFont="1" applyBorder="1" applyAlignment="1">
      <alignment horizontal="right"/>
    </xf>
    <xf numFmtId="0" fontId="28" fillId="0" borderId="62" xfId="0" applyFont="1" applyBorder="1" applyAlignment="1">
      <alignment horizontal="right"/>
    </xf>
    <xf numFmtId="0" fontId="28" fillId="0" borderId="62" xfId="0" applyFont="1" applyBorder="1" applyAlignment="1">
      <alignment horizontal="center"/>
    </xf>
    <xf numFmtId="0" fontId="28" fillId="0" borderId="24" xfId="0" applyFont="1" applyBorder="1" applyAlignment="1">
      <alignment horizontal="right"/>
    </xf>
    <xf numFmtId="0" fontId="35" fillId="0" borderId="8" xfId="0" applyFont="1" applyBorder="1" applyAlignment="1">
      <alignment horizontal="left"/>
    </xf>
    <xf numFmtId="0" fontId="28" fillId="0" borderId="55" xfId="0" applyFont="1" applyBorder="1" applyAlignment="1">
      <alignment horizontal="left"/>
    </xf>
    <xf numFmtId="0" fontId="28" fillId="0" borderId="55" xfId="0" applyFont="1" applyBorder="1" applyAlignment="1">
      <alignment horizontal="center"/>
    </xf>
    <xf numFmtId="0" fontId="35" fillId="0" borderId="23" xfId="0" applyFont="1" applyBorder="1" applyAlignment="1">
      <alignment horizontal="right"/>
    </xf>
    <xf numFmtId="0" fontId="28" fillId="0" borderId="55" xfId="0" applyFont="1" applyBorder="1" applyAlignment="1">
      <alignment horizontal="right"/>
    </xf>
    <xf numFmtId="0" fontId="35" fillId="0" borderId="55" xfId="0" applyFont="1" applyBorder="1" applyAlignment="1">
      <alignment horizontal="center"/>
    </xf>
    <xf numFmtId="0" fontId="28" fillId="0" borderId="24" xfId="0" applyFont="1" applyBorder="1" applyAlignment="1">
      <alignment horizontal="left"/>
    </xf>
    <xf numFmtId="0" fontId="35" fillId="0" borderId="2" xfId="0" applyFont="1" applyBorder="1" applyAlignment="1">
      <alignment horizontal="left"/>
    </xf>
    <xf numFmtId="0" fontId="28" fillId="0" borderId="1" xfId="0" applyFont="1" applyBorder="1" applyAlignment="1">
      <alignment horizontal="right"/>
    </xf>
    <xf numFmtId="165" fontId="28" fillId="6" borderId="21" xfId="7" applyNumberFormat="1" applyFont="1" applyFill="1" applyBorder="1" applyAlignment="1">
      <alignment horizontal="center"/>
    </xf>
    <xf numFmtId="0" fontId="28" fillId="9" borderId="3" xfId="0" applyFont="1" applyFill="1" applyBorder="1" applyAlignment="1">
      <alignment horizontal="right"/>
    </xf>
    <xf numFmtId="0" fontId="28" fillId="9" borderId="3" xfId="0" applyFont="1" applyFill="1" applyBorder="1" applyAlignment="1">
      <alignment horizontal="left"/>
    </xf>
    <xf numFmtId="0" fontId="31" fillId="9" borderId="3" xfId="0" applyFont="1" applyFill="1" applyBorder="1" applyAlignment="1">
      <alignment horizontal="right"/>
    </xf>
    <xf numFmtId="0" fontId="31" fillId="9" borderId="3" xfId="0" applyFont="1" applyFill="1" applyBorder="1"/>
    <xf numFmtId="0" fontId="8" fillId="9" borderId="63" xfId="7" applyFont="1" applyFill="1" applyBorder="1"/>
    <xf numFmtId="0" fontId="4" fillId="9" borderId="64" xfId="7" applyFont="1" applyFill="1" applyBorder="1" applyAlignment="1">
      <alignment horizontal="center"/>
    </xf>
    <xf numFmtId="0" fontId="8" fillId="9" borderId="53" xfId="7" applyFont="1" applyFill="1" applyBorder="1" applyAlignment="1">
      <alignment horizontal="center"/>
    </xf>
    <xf numFmtId="0" fontId="28" fillId="5" borderId="55" xfId="0" applyFont="1" applyFill="1" applyBorder="1" applyAlignment="1">
      <alignment horizontal="left"/>
    </xf>
    <xf numFmtId="0" fontId="28" fillId="5" borderId="55" xfId="0" applyFont="1" applyFill="1" applyBorder="1" applyAlignment="1">
      <alignment horizontal="right"/>
    </xf>
    <xf numFmtId="0" fontId="35" fillId="5" borderId="2" xfId="0" applyFont="1" applyFill="1" applyBorder="1" applyAlignment="1">
      <alignment horizontal="left"/>
    </xf>
    <xf numFmtId="0" fontId="35" fillId="0" borderId="37" xfId="0" applyFont="1" applyBorder="1" applyAlignment="1">
      <alignment horizontal="center"/>
    </xf>
    <xf numFmtId="0" fontId="35" fillId="0" borderId="0" xfId="0" applyFont="1"/>
    <xf numFmtId="0" fontId="60" fillId="0" borderId="0" xfId="0" applyFont="1"/>
    <xf numFmtId="1" fontId="29" fillId="5" borderId="28" xfId="6" applyNumberFormat="1" applyFont="1" applyFill="1" applyBorder="1" applyAlignment="1">
      <alignment horizontal="right"/>
    </xf>
    <xf numFmtId="1" fontId="29" fillId="5" borderId="13" xfId="6" applyNumberFormat="1" applyFont="1" applyFill="1" applyBorder="1" applyAlignment="1">
      <alignment horizontal="right"/>
    </xf>
    <xf numFmtId="1" fontId="29" fillId="5" borderId="37" xfId="6" applyNumberFormat="1" applyFont="1" applyFill="1" applyBorder="1" applyAlignment="1">
      <alignment horizontal="right"/>
    </xf>
    <xf numFmtId="165" fontId="29" fillId="5" borderId="13" xfId="0" applyNumberFormat="1" applyFont="1" applyFill="1" applyBorder="1"/>
    <xf numFmtId="165" fontId="29" fillId="5" borderId="13" xfId="0" applyNumberFormat="1" applyFont="1" applyFill="1" applyBorder="1" applyAlignment="1">
      <alignment horizontal="right"/>
    </xf>
    <xf numFmtId="165" fontId="30" fillId="8" borderId="0" xfId="0" applyNumberFormat="1" applyFont="1" applyFill="1"/>
    <xf numFmtId="0" fontId="31" fillId="4" borderId="57" xfId="0" applyFont="1" applyFill="1" applyBorder="1" applyAlignment="1">
      <alignment vertical="center" wrapText="1"/>
    </xf>
    <xf numFmtId="0" fontId="31" fillId="0" borderId="5" xfId="0" applyFont="1" applyBorder="1" applyAlignment="1">
      <alignment horizontal="center" vertical="center" wrapText="1"/>
    </xf>
    <xf numFmtId="0" fontId="31" fillId="0" borderId="5" xfId="0" applyFont="1" applyBorder="1" applyAlignment="1">
      <alignment vertical="center"/>
    </xf>
    <xf numFmtId="0" fontId="31" fillId="0" borderId="62" xfId="0" applyFont="1" applyBorder="1" applyAlignment="1" applyProtection="1">
      <alignment horizontal="center" vertical="center" wrapText="1"/>
      <protection locked="0"/>
    </xf>
    <xf numFmtId="0" fontId="31" fillId="0" borderId="60" xfId="0" applyFont="1" applyBorder="1" applyAlignment="1" applyProtection="1">
      <alignment horizontal="center" vertical="center" wrapText="1"/>
      <protection locked="0"/>
    </xf>
    <xf numFmtId="0" fontId="31" fillId="0" borderId="1" xfId="0" applyFont="1" applyBorder="1" applyAlignment="1" applyProtection="1">
      <alignment horizontal="center" vertical="center" wrapText="1"/>
      <protection locked="0"/>
    </xf>
    <xf numFmtId="0" fontId="31" fillId="5" borderId="60" xfId="0" applyFont="1" applyFill="1" applyBorder="1" applyAlignment="1">
      <alignment vertical="center" wrapText="1"/>
    </xf>
    <xf numFmtId="0" fontId="31" fillId="4" borderId="60" xfId="0" applyFont="1" applyFill="1" applyBorder="1" applyAlignment="1">
      <alignment vertical="center" wrapText="1"/>
    </xf>
    <xf numFmtId="0" fontId="29" fillId="0" borderId="3" xfId="10" applyFont="1" applyFill="1" applyBorder="1" applyAlignment="1" applyProtection="1">
      <protection locked="0"/>
    </xf>
    <xf numFmtId="0" fontId="34" fillId="0" borderId="3" xfId="10" applyFont="1" applyBorder="1" applyAlignment="1" applyProtection="1">
      <alignment horizontal="right"/>
      <protection locked="0"/>
    </xf>
    <xf numFmtId="1" fontId="32" fillId="0" borderId="3" xfId="0" applyNumberFormat="1" applyFont="1" applyBorder="1"/>
    <xf numFmtId="165" fontId="32" fillId="0" borderId="3" xfId="0" applyNumberFormat="1" applyFont="1" applyBorder="1"/>
    <xf numFmtId="1" fontId="40" fillId="0" borderId="3" xfId="0" applyNumberFormat="1" applyFont="1" applyBorder="1" applyAlignment="1" applyProtection="1">
      <alignment horizontal="left"/>
      <protection locked="0"/>
    </xf>
    <xf numFmtId="1" fontId="40" fillId="0" borderId="3" xfId="0" applyNumberFormat="1" applyFont="1" applyBorder="1" applyAlignment="1" applyProtection="1">
      <alignment horizontal="right"/>
      <protection locked="0"/>
    </xf>
    <xf numFmtId="0" fontId="29" fillId="0" borderId="3" xfId="0" applyNumberFormat="1" applyFont="1" applyBorder="1"/>
    <xf numFmtId="165" fontId="33" fillId="0" borderId="3" xfId="0" applyNumberFormat="1" applyFont="1" applyBorder="1"/>
    <xf numFmtId="165" fontId="37" fillId="0" borderId="3" xfId="8" applyNumberFormat="1" applyFont="1" applyBorder="1"/>
    <xf numFmtId="0" fontId="31" fillId="0" borderId="57" xfId="0" applyFont="1" applyBorder="1" applyAlignment="1">
      <alignment vertical="center" wrapText="1"/>
    </xf>
    <xf numFmtId="165" fontId="28" fillId="4" borderId="3" xfId="7" applyNumberFormat="1" applyFont="1" applyFill="1" applyBorder="1"/>
    <xf numFmtId="0" fontId="28" fillId="0" borderId="53" xfId="7" applyFont="1" applyBorder="1"/>
    <xf numFmtId="0" fontId="61" fillId="0" borderId="0" xfId="7" applyFont="1"/>
    <xf numFmtId="165" fontId="35" fillId="4" borderId="16" xfId="0" applyNumberFormat="1" applyFont="1" applyFill="1" applyBorder="1" applyAlignment="1">
      <alignment horizontal="center"/>
    </xf>
    <xf numFmtId="14" fontId="62" fillId="0" borderId="0" xfId="0" applyNumberFormat="1" applyFont="1" applyBorder="1" applyAlignment="1"/>
    <xf numFmtId="0" fontId="63" fillId="0" borderId="0" xfId="0" applyFont="1"/>
    <xf numFmtId="14" fontId="62" fillId="0" borderId="0" xfId="0" applyNumberFormat="1" applyFont="1" applyBorder="1" applyAlignment="1">
      <alignment horizontal="left"/>
    </xf>
    <xf numFmtId="0" fontId="64" fillId="0" borderId="0" xfId="0" applyFont="1"/>
    <xf numFmtId="0" fontId="64" fillId="4" borderId="0" xfId="0" applyFont="1" applyFill="1"/>
    <xf numFmtId="0" fontId="28" fillId="0" borderId="24" xfId="0" applyFont="1" applyBorder="1" applyAlignment="1">
      <alignment horizontal="center"/>
    </xf>
    <xf numFmtId="0" fontId="35" fillId="0" borderId="24" xfId="0" applyFont="1" applyBorder="1" applyAlignment="1">
      <alignment horizontal="center"/>
    </xf>
    <xf numFmtId="0" fontId="35" fillId="0" borderId="20" xfId="0" applyFont="1" applyBorder="1"/>
    <xf numFmtId="0" fontId="28" fillId="0" borderId="20" xfId="0" applyFont="1" applyBorder="1" applyAlignment="1">
      <alignment horizontal="left"/>
    </xf>
    <xf numFmtId="0" fontId="35" fillId="4" borderId="20" xfId="0" applyFont="1" applyFill="1" applyBorder="1"/>
    <xf numFmtId="0" fontId="35" fillId="0" borderId="19" xfId="0" applyFont="1" applyBorder="1"/>
    <xf numFmtId="0" fontId="35" fillId="0" borderId="0" xfId="0" applyFont="1" applyBorder="1"/>
    <xf numFmtId="165" fontId="35" fillId="0" borderId="0" xfId="0" applyNumberFormat="1" applyFont="1" applyFill="1" applyBorder="1" applyAlignment="1">
      <alignment horizontal="right"/>
    </xf>
    <xf numFmtId="0" fontId="7" fillId="0" borderId="0" xfId="0" applyFont="1" applyBorder="1"/>
    <xf numFmtId="165" fontId="35" fillId="0" borderId="0" xfId="0" applyNumberFormat="1" applyFont="1" applyBorder="1" applyAlignment="1">
      <alignment horizontal="center"/>
    </xf>
    <xf numFmtId="1" fontId="7" fillId="0" borderId="0" xfId="0" applyNumberFormat="1" applyFont="1" applyFill="1" applyBorder="1" applyAlignment="1">
      <alignment horizontal="center"/>
    </xf>
    <xf numFmtId="165" fontId="29" fillId="5" borderId="28" xfId="10" applyNumberFormat="1" applyFont="1" applyFill="1" applyBorder="1" applyAlignment="1" applyProtection="1">
      <alignment horizontal="right"/>
      <protection locked="0"/>
    </xf>
    <xf numFmtId="165" fontId="29" fillId="5" borderId="13" xfId="15" applyNumberFormat="1" applyFont="1" applyFill="1" applyBorder="1" applyAlignment="1" applyProtection="1">
      <alignment horizontal="right"/>
      <protection locked="0"/>
    </xf>
    <xf numFmtId="165" fontId="29" fillId="5" borderId="18" xfId="15" applyNumberFormat="1" applyFont="1" applyFill="1" applyBorder="1" applyAlignment="1" applyProtection="1">
      <alignment horizontal="right"/>
      <protection locked="0"/>
    </xf>
    <xf numFmtId="0" fontId="35" fillId="0" borderId="3" xfId="0" applyFont="1" applyBorder="1" applyAlignment="1">
      <alignment horizontal="right"/>
    </xf>
    <xf numFmtId="0" fontId="65" fillId="0" borderId="0" xfId="7" applyFont="1"/>
    <xf numFmtId="1" fontId="35" fillId="0" borderId="28" xfId="7" applyNumberFormat="1" applyFont="1" applyBorder="1" applyAlignment="1">
      <alignment horizontal="center"/>
    </xf>
    <xf numFmtId="165" fontId="28" fillId="0" borderId="12" xfId="7" applyNumberFormat="1" applyFont="1" applyBorder="1" applyAlignment="1">
      <alignment horizontal="center"/>
    </xf>
    <xf numFmtId="1" fontId="35" fillId="0" borderId="13" xfId="7" applyNumberFormat="1" applyFont="1" applyBorder="1" applyAlignment="1">
      <alignment horizontal="center"/>
    </xf>
    <xf numFmtId="1" fontId="35" fillId="0" borderId="37" xfId="7" applyNumberFormat="1" applyFont="1" applyBorder="1" applyAlignment="1">
      <alignment horizontal="center"/>
    </xf>
    <xf numFmtId="165" fontId="28" fillId="0" borderId="5" xfId="7" applyNumberFormat="1" applyFont="1" applyBorder="1" applyAlignment="1">
      <alignment horizontal="center"/>
    </xf>
    <xf numFmtId="165" fontId="28" fillId="0" borderId="21" xfId="7" applyNumberFormat="1" applyFont="1" applyBorder="1" applyAlignment="1">
      <alignment horizontal="center"/>
    </xf>
    <xf numFmtId="165" fontId="28" fillId="0" borderId="46" xfId="7" applyNumberFormat="1" applyFont="1" applyBorder="1" applyAlignment="1">
      <alignment horizontal="center"/>
    </xf>
    <xf numFmtId="165" fontId="29" fillId="5" borderId="31" xfId="0" applyNumberFormat="1" applyFont="1" applyFill="1" applyBorder="1" applyAlignment="1">
      <alignment horizontal="right"/>
    </xf>
    <xf numFmtId="165" fontId="29" fillId="5" borderId="4" xfId="0" applyNumberFormat="1" applyFont="1" applyFill="1" applyBorder="1" applyAlignment="1">
      <alignment horizontal="right"/>
    </xf>
    <xf numFmtId="165" fontId="29" fillId="5" borderId="4" xfId="0" applyNumberFormat="1" applyFont="1" applyFill="1" applyBorder="1"/>
    <xf numFmtId="165" fontId="29" fillId="5" borderId="11" xfId="0" applyNumberFormat="1" applyFont="1" applyFill="1" applyBorder="1" applyAlignment="1">
      <alignment horizontal="right"/>
    </xf>
    <xf numFmtId="165" fontId="47" fillId="0" borderId="0" xfId="0" applyNumberFormat="1" applyFont="1"/>
    <xf numFmtId="165" fontId="30" fillId="4" borderId="3" xfId="16" applyNumberFormat="1" applyFont="1" applyFill="1" applyBorder="1" applyAlignment="1">
      <alignment horizontal="right"/>
    </xf>
    <xf numFmtId="165" fontId="30" fillId="4" borderId="3" xfId="0" applyNumberFormat="1" applyFont="1" applyFill="1" applyBorder="1" applyAlignment="1"/>
    <xf numFmtId="165" fontId="28" fillId="0" borderId="62" xfId="0" applyNumberFormat="1" applyFont="1" applyBorder="1" applyAlignment="1">
      <alignment horizontal="center"/>
    </xf>
    <xf numFmtId="165" fontId="30" fillId="4" borderId="5" xfId="16" applyNumberFormat="1" applyFont="1" applyFill="1" applyBorder="1" applyAlignment="1">
      <alignment horizontal="right"/>
    </xf>
    <xf numFmtId="165" fontId="30" fillId="4" borderId="5" xfId="0" applyNumberFormat="1" applyFont="1" applyFill="1" applyBorder="1" applyAlignment="1">
      <alignment horizontal="right"/>
    </xf>
    <xf numFmtId="165" fontId="30" fillId="4" borderId="59" xfId="0" applyNumberFormat="1" applyFont="1" applyFill="1" applyBorder="1" applyAlignment="1">
      <alignment horizontal="right"/>
    </xf>
    <xf numFmtId="165" fontId="30" fillId="4" borderId="12" xfId="0" applyNumberFormat="1" applyFont="1" applyFill="1" applyBorder="1" applyAlignment="1">
      <alignment horizontal="right"/>
    </xf>
    <xf numFmtId="165" fontId="30" fillId="4" borderId="10" xfId="0" applyNumberFormat="1" applyFont="1" applyFill="1" applyBorder="1" applyAlignment="1">
      <alignment horizontal="center"/>
    </xf>
    <xf numFmtId="165" fontId="28" fillId="0" borderId="16" xfId="7" applyNumberFormat="1" applyFont="1" applyBorder="1" applyAlignment="1">
      <alignment horizontal="center"/>
    </xf>
    <xf numFmtId="0" fontId="28" fillId="0" borderId="16" xfId="7" applyFont="1" applyBorder="1" applyAlignment="1">
      <alignment horizontal="center"/>
    </xf>
    <xf numFmtId="165" fontId="28" fillId="0" borderId="38" xfId="7" applyNumberFormat="1" applyFont="1" applyBorder="1" applyAlignment="1">
      <alignment horizontal="center"/>
    </xf>
    <xf numFmtId="0" fontId="67" fillId="0" borderId="0" xfId="7" applyFont="1" applyAlignment="1">
      <alignment horizontal="center"/>
    </xf>
    <xf numFmtId="0" fontId="65" fillId="0" borderId="0" xfId="7" applyFont="1" applyAlignment="1">
      <alignment horizontal="center"/>
    </xf>
    <xf numFmtId="0" fontId="66" fillId="0" borderId="0" xfId="7" applyFont="1" applyAlignment="1">
      <alignment horizontal="center"/>
    </xf>
    <xf numFmtId="1" fontId="28" fillId="0" borderId="28" xfId="12" applyNumberFormat="1" applyFont="1" applyBorder="1" applyAlignment="1">
      <alignment horizontal="center"/>
    </xf>
    <xf numFmtId="165" fontId="28" fillId="0" borderId="12" xfId="12" applyNumberFormat="1" applyFont="1" applyBorder="1" applyAlignment="1">
      <alignment horizontal="center"/>
    </xf>
    <xf numFmtId="165" fontId="28" fillId="0" borderId="15" xfId="7" applyNumberFormat="1" applyFont="1" applyBorder="1" applyAlignment="1">
      <alignment horizontal="center"/>
    </xf>
    <xf numFmtId="1" fontId="28" fillId="0" borderId="13" xfId="12" applyNumberFormat="1" applyFont="1" applyBorder="1" applyAlignment="1">
      <alignment horizontal="center"/>
    </xf>
    <xf numFmtId="165" fontId="28" fillId="0" borderId="3" xfId="12" applyNumberFormat="1" applyFont="1" applyBorder="1" applyAlignment="1">
      <alignment horizontal="center"/>
    </xf>
    <xf numFmtId="1" fontId="35" fillId="0" borderId="13" xfId="12" applyNumberFormat="1" applyFont="1" applyBorder="1" applyAlignment="1">
      <alignment horizontal="center"/>
    </xf>
    <xf numFmtId="1" fontId="28" fillId="0" borderId="37" xfId="12" applyNumberFormat="1" applyFont="1" applyBorder="1" applyAlignment="1">
      <alignment horizontal="center"/>
    </xf>
    <xf numFmtId="165" fontId="28" fillId="0" borderId="5" xfId="12" applyNumberFormat="1" applyFont="1" applyBorder="1" applyAlignment="1">
      <alignment horizontal="center"/>
    </xf>
    <xf numFmtId="0" fontId="35" fillId="4" borderId="13" xfId="0" applyFont="1" applyFill="1" applyBorder="1" applyAlignment="1">
      <alignment horizontal="center"/>
    </xf>
    <xf numFmtId="0" fontId="32" fillId="0" borderId="35" xfId="0" applyFont="1" applyBorder="1"/>
    <xf numFmtId="165" fontId="37" fillId="4" borderId="35" xfId="0" applyNumberFormat="1" applyFont="1" applyFill="1" applyBorder="1"/>
    <xf numFmtId="1" fontId="35" fillId="0" borderId="40" xfId="0" applyNumberFormat="1" applyFont="1" applyFill="1" applyBorder="1"/>
    <xf numFmtId="1" fontId="35" fillId="0" borderId="41" xfId="0" applyNumberFormat="1" applyFont="1" applyFill="1" applyBorder="1"/>
    <xf numFmtId="1" fontId="28" fillId="0" borderId="3" xfId="1" applyNumberFormat="1" applyFont="1" applyFill="1" applyBorder="1"/>
    <xf numFmtId="165" fontId="35" fillId="4" borderId="40" xfId="0" applyNumberFormat="1" applyFont="1" applyFill="1" applyBorder="1" applyAlignment="1">
      <alignment horizontal="left" indent="1"/>
    </xf>
    <xf numFmtId="1" fontId="35" fillId="0" borderId="40" xfId="0" applyNumberFormat="1" applyFont="1" applyBorder="1" applyAlignment="1">
      <alignment horizontal="center"/>
    </xf>
    <xf numFmtId="0" fontId="35" fillId="5" borderId="2" xfId="0" applyFont="1" applyFill="1" applyBorder="1"/>
    <xf numFmtId="1" fontId="35" fillId="0" borderId="3" xfId="0" applyNumberFormat="1" applyFont="1" applyBorder="1"/>
    <xf numFmtId="1" fontId="35" fillId="0" borderId="3" xfId="0" applyNumberFormat="1" applyFont="1" applyBorder="1" applyAlignment="1">
      <alignment horizontal="center"/>
    </xf>
    <xf numFmtId="0" fontId="28" fillId="5" borderId="3" xfId="0" applyFont="1" applyFill="1" applyBorder="1"/>
    <xf numFmtId="0" fontId="28" fillId="0" borderId="3" xfId="0" applyFont="1" applyBorder="1" applyAlignment="1">
      <alignment horizontal="right"/>
    </xf>
    <xf numFmtId="165" fontId="29" fillId="0" borderId="30" xfId="0" applyNumberFormat="1" applyFont="1" applyBorder="1"/>
    <xf numFmtId="165" fontId="30" fillId="0" borderId="38" xfId="0" applyNumberFormat="1" applyFont="1" applyBorder="1"/>
    <xf numFmtId="1" fontId="29" fillId="5" borderId="6" xfId="8" applyNumberFormat="1" applyFont="1" applyFill="1" applyBorder="1"/>
    <xf numFmtId="1" fontId="29" fillId="5" borderId="3" xfId="8" applyNumberFormat="1" applyFont="1" applyFill="1" applyBorder="1"/>
    <xf numFmtId="0" fontId="0" fillId="0" borderId="0" xfId="7" applyFont="1"/>
    <xf numFmtId="165" fontId="31" fillId="4" borderId="3" xfId="0" applyNumberFormat="1" applyFont="1" applyFill="1" applyBorder="1"/>
    <xf numFmtId="1" fontId="29" fillId="5" borderId="48" xfId="0" applyNumberFormat="1" applyFont="1" applyFill="1" applyBorder="1"/>
    <xf numFmtId="165" fontId="30" fillId="4" borderId="3" xfId="0" applyNumberFormat="1" applyFont="1" applyFill="1" applyBorder="1"/>
    <xf numFmtId="165" fontId="30" fillId="4" borderId="3" xfId="14" applyNumberFormat="1" applyFont="1" applyFill="1" applyBorder="1"/>
    <xf numFmtId="0" fontId="68" fillId="0" borderId="0" xfId="7" applyFont="1" applyAlignment="1">
      <alignment horizontal="center"/>
    </xf>
    <xf numFmtId="165" fontId="30" fillId="0" borderId="10" xfId="0" applyNumberFormat="1" applyFont="1" applyBorder="1" applyAlignment="1">
      <alignment horizontal="center"/>
    </xf>
    <xf numFmtId="165" fontId="35" fillId="0" borderId="35" xfId="0" applyNumberFormat="1" applyFont="1" applyBorder="1" applyAlignment="1">
      <alignment horizontal="center"/>
    </xf>
    <xf numFmtId="165" fontId="28" fillId="4" borderId="5" xfId="0" applyNumberFormat="1" applyFont="1" applyFill="1" applyBorder="1" applyAlignment="1">
      <alignment horizontal="center"/>
    </xf>
    <xf numFmtId="165" fontId="7" fillId="0" borderId="3" xfId="0" applyNumberFormat="1" applyFont="1" applyBorder="1" applyAlignment="1">
      <alignment horizontal="center"/>
    </xf>
    <xf numFmtId="0" fontId="35" fillId="0" borderId="35" xfId="0" applyFont="1" applyBorder="1"/>
    <xf numFmtId="165" fontId="29" fillId="0" borderId="13" xfId="6" applyNumberFormat="1" applyFont="1" applyFill="1" applyBorder="1" applyAlignment="1">
      <alignment horizontal="right"/>
    </xf>
    <xf numFmtId="165" fontId="35" fillId="0" borderId="34" xfId="0" applyNumberFormat="1" applyFont="1" applyFill="1" applyBorder="1" applyAlignment="1">
      <alignment horizontal="center"/>
    </xf>
    <xf numFmtId="165" fontId="12" fillId="0" borderId="0" xfId="0" applyNumberFormat="1" applyFont="1" applyFill="1" applyBorder="1" applyAlignment="1">
      <alignment horizontal="right"/>
    </xf>
    <xf numFmtId="165" fontId="10" fillId="0" borderId="0" xfId="0" applyNumberFormat="1" applyFont="1" applyFill="1" applyBorder="1" applyAlignment="1">
      <alignment horizontal="center"/>
    </xf>
    <xf numFmtId="1" fontId="20" fillId="0" borderId="0" xfId="0" applyNumberFormat="1" applyFont="1" applyFill="1" applyBorder="1" applyAlignment="1">
      <alignment horizontal="left"/>
    </xf>
    <xf numFmtId="0" fontId="12" fillId="0" borderId="0" xfId="0" applyFont="1" applyFill="1" applyBorder="1"/>
    <xf numFmtId="0" fontId="13" fillId="0" borderId="0" xfId="0" applyFont="1" applyFill="1" applyBorder="1" applyAlignment="1">
      <alignment horizontal="center"/>
    </xf>
    <xf numFmtId="0" fontId="35" fillId="0" borderId="43" xfId="0" applyFont="1" applyFill="1" applyBorder="1" applyAlignment="1">
      <alignment horizontal="center"/>
    </xf>
    <xf numFmtId="0" fontId="35" fillId="4" borderId="14" xfId="0" applyFont="1" applyFill="1" applyBorder="1" applyAlignment="1">
      <alignment wrapText="1"/>
    </xf>
    <xf numFmtId="1" fontId="29" fillId="5" borderId="3" xfId="14" applyNumberFormat="1" applyFont="1" applyFill="1" applyBorder="1"/>
    <xf numFmtId="165" fontId="29" fillId="5" borderId="3" xfId="0" applyNumberFormat="1" applyFont="1" applyFill="1" applyBorder="1"/>
    <xf numFmtId="1" fontId="29" fillId="5" borderId="3" xfId="0" applyNumberFormat="1" applyFont="1" applyFill="1" applyBorder="1"/>
    <xf numFmtId="1" fontId="29" fillId="5" borderId="3" xfId="13" applyNumberFormat="1" applyFont="1" applyFill="1" applyBorder="1"/>
    <xf numFmtId="165" fontId="37" fillId="4" borderId="3" xfId="8" applyNumberFormat="1" applyFont="1" applyFill="1" applyBorder="1"/>
    <xf numFmtId="0" fontId="35" fillId="7" borderId="7" xfId="8" applyFont="1" applyFill="1" applyBorder="1"/>
    <xf numFmtId="1" fontId="35" fillId="7" borderId="35" xfId="8" applyNumberFormat="1" applyFont="1" applyFill="1" applyBorder="1" applyAlignment="1">
      <alignment horizontal="center"/>
    </xf>
    <xf numFmtId="165" fontId="35" fillId="7" borderId="35" xfId="8" applyNumberFormat="1" applyFont="1" applyFill="1" applyBorder="1" applyAlignment="1">
      <alignment horizontal="center"/>
    </xf>
    <xf numFmtId="165" fontId="35" fillId="7" borderId="32" xfId="7" applyNumberFormat="1" applyFont="1" applyFill="1" applyBorder="1" applyAlignment="1">
      <alignment horizontal="center"/>
    </xf>
    <xf numFmtId="1" fontId="35" fillId="7" borderId="35" xfId="7" applyNumberFormat="1" applyFont="1" applyFill="1" applyBorder="1" applyAlignment="1">
      <alignment horizontal="center"/>
    </xf>
    <xf numFmtId="165" fontId="35" fillId="7" borderId="35" xfId="7" applyNumberFormat="1" applyFont="1" applyFill="1" applyBorder="1" applyAlignment="1">
      <alignment horizontal="center"/>
    </xf>
    <xf numFmtId="0" fontId="35" fillId="7" borderId="35" xfId="0" applyFont="1" applyFill="1" applyBorder="1" applyAlignment="1">
      <alignment horizontal="center"/>
    </xf>
    <xf numFmtId="0" fontId="35" fillId="7" borderId="34" xfId="0" applyFont="1" applyFill="1" applyBorder="1" applyAlignment="1">
      <alignment horizontal="center"/>
    </xf>
    <xf numFmtId="165" fontId="35" fillId="7" borderId="34" xfId="0" applyNumberFormat="1" applyFont="1" applyFill="1" applyBorder="1" applyAlignment="1">
      <alignment horizontal="center"/>
    </xf>
    <xf numFmtId="165" fontId="35" fillId="7" borderId="32" xfId="0" applyNumberFormat="1" applyFont="1" applyFill="1" applyBorder="1" applyAlignment="1">
      <alignment horizontal="center"/>
    </xf>
    <xf numFmtId="0" fontId="28" fillId="7" borderId="9" xfId="0" applyFont="1" applyFill="1" applyBorder="1"/>
    <xf numFmtId="165" fontId="35" fillId="7" borderId="35" xfId="0" applyNumberFormat="1" applyFont="1" applyFill="1" applyBorder="1" applyAlignment="1">
      <alignment horizontal="center"/>
    </xf>
    <xf numFmtId="0" fontId="30" fillId="0" borderId="49" xfId="0" applyFont="1" applyBorder="1" applyAlignment="1">
      <alignment horizontal="center" vertical="center" wrapText="1"/>
    </xf>
    <xf numFmtId="0" fontId="35" fillId="7" borderId="8" xfId="0" applyFont="1" applyFill="1" applyBorder="1" applyAlignment="1">
      <alignment horizontal="center"/>
    </xf>
    <xf numFmtId="0" fontId="41" fillId="0" borderId="4" xfId="0" applyFont="1" applyBorder="1" applyAlignment="1">
      <alignment horizontal="left"/>
    </xf>
    <xf numFmtId="0" fontId="29" fillId="6" borderId="3" xfId="7" applyFont="1" applyFill="1" applyBorder="1" applyAlignment="1">
      <alignment horizontal="center"/>
    </xf>
    <xf numFmtId="0" fontId="28" fillId="0" borderId="49" xfId="7" applyFont="1" applyBorder="1" applyAlignment="1">
      <alignment wrapText="1"/>
    </xf>
    <xf numFmtId="1" fontId="35" fillId="0" borderId="10" xfId="1" applyNumberFormat="1" applyFont="1" applyFill="1" applyBorder="1"/>
    <xf numFmtId="1" fontId="35" fillId="0" borderId="36" xfId="0" applyNumberFormat="1" applyFont="1" applyFill="1" applyBorder="1"/>
    <xf numFmtId="0" fontId="30" fillId="6" borderId="12" xfId="0" applyFont="1" applyFill="1" applyBorder="1"/>
    <xf numFmtId="0" fontId="30" fillId="6" borderId="4" xfId="0" applyFont="1" applyFill="1" applyBorder="1"/>
    <xf numFmtId="0" fontId="30" fillId="6" borderId="3" xfId="0" applyFont="1" applyFill="1" applyBorder="1"/>
    <xf numFmtId="0" fontId="30" fillId="6" borderId="28" xfId="0" applyFont="1" applyFill="1" applyBorder="1"/>
    <xf numFmtId="0" fontId="30" fillId="6" borderId="44" xfId="0" applyFont="1" applyFill="1" applyBorder="1" applyAlignment="1">
      <alignment horizontal="center" wrapText="1"/>
    </xf>
    <xf numFmtId="0" fontId="30" fillId="6" borderId="18" xfId="0" applyFont="1" applyFill="1" applyBorder="1" applyAlignment="1">
      <alignment horizontal="center" wrapText="1"/>
    </xf>
    <xf numFmtId="0" fontId="30" fillId="6" borderId="10" xfId="0" applyFont="1" applyFill="1" applyBorder="1"/>
    <xf numFmtId="0" fontId="30" fillId="6" borderId="18" xfId="0" applyFont="1" applyFill="1" applyBorder="1"/>
    <xf numFmtId="0" fontId="28" fillId="0" borderId="22" xfId="0" applyFont="1" applyBorder="1" applyAlignment="1">
      <alignment horizontal="left"/>
    </xf>
    <xf numFmtId="0" fontId="28" fillId="0" borderId="22" xfId="0" applyFont="1" applyBorder="1" applyAlignment="1">
      <alignment horizontal="right"/>
    </xf>
    <xf numFmtId="0" fontId="28" fillId="0" borderId="0" xfId="0" applyFont="1" applyBorder="1" applyAlignment="1">
      <alignment horizontal="center"/>
    </xf>
    <xf numFmtId="165" fontId="35" fillId="0" borderId="10" xfId="0" applyNumberFormat="1" applyFont="1" applyBorder="1" applyAlignment="1">
      <alignment horizontal="center"/>
    </xf>
    <xf numFmtId="0" fontId="35" fillId="4" borderId="10" xfId="0" applyFont="1" applyFill="1" applyBorder="1" applyAlignment="1">
      <alignment horizontal="center"/>
    </xf>
    <xf numFmtId="0" fontId="30" fillId="10" borderId="27" xfId="0" applyFont="1" applyFill="1" applyBorder="1" applyAlignment="1">
      <alignment vertical="center"/>
    </xf>
    <xf numFmtId="17" fontId="30" fillId="10" borderId="40" xfId="0" applyNumberFormat="1" applyFont="1" applyFill="1" applyBorder="1" applyAlignment="1">
      <alignment vertical="center"/>
    </xf>
    <xf numFmtId="0" fontId="28" fillId="11" borderId="62" xfId="0" applyFont="1" applyFill="1" applyBorder="1" applyAlignment="1">
      <alignment horizontal="center"/>
    </xf>
    <xf numFmtId="0" fontId="28" fillId="11" borderId="1" xfId="0" applyFont="1" applyFill="1" applyBorder="1" applyAlignment="1">
      <alignment horizontal="center"/>
    </xf>
    <xf numFmtId="0" fontId="28" fillId="11" borderId="24" xfId="0" applyFont="1" applyFill="1" applyBorder="1" applyAlignment="1">
      <alignment horizontal="center"/>
    </xf>
    <xf numFmtId="0" fontId="28" fillId="11" borderId="8" xfId="0" applyFont="1" applyFill="1" applyBorder="1" applyAlignment="1">
      <alignment horizontal="center"/>
    </xf>
    <xf numFmtId="0" fontId="28" fillId="11" borderId="55" xfId="0" applyFont="1" applyFill="1" applyBorder="1" applyAlignment="1">
      <alignment horizontal="center"/>
    </xf>
    <xf numFmtId="0" fontId="28" fillId="11" borderId="2" xfId="0" applyFont="1" applyFill="1" applyBorder="1" applyAlignment="1">
      <alignment horizontal="center"/>
    </xf>
    <xf numFmtId="0" fontId="31" fillId="11" borderId="3" xfId="0" applyFont="1" applyFill="1" applyBorder="1" applyAlignment="1">
      <alignment horizontal="center"/>
    </xf>
    <xf numFmtId="17" fontId="8" fillId="11" borderId="59" xfId="0" applyNumberFormat="1" applyFont="1" applyFill="1" applyBorder="1"/>
    <xf numFmtId="0" fontId="8" fillId="11" borderId="59" xfId="0" applyFont="1" applyFill="1" applyBorder="1"/>
    <xf numFmtId="0" fontId="12" fillId="11" borderId="59" xfId="0" applyFont="1" applyFill="1" applyBorder="1"/>
    <xf numFmtId="0" fontId="4" fillId="11" borderId="3" xfId="0" applyFont="1" applyFill="1" applyBorder="1"/>
    <xf numFmtId="0" fontId="8" fillId="11" borderId="3" xfId="0" applyFont="1" applyFill="1" applyBorder="1"/>
    <xf numFmtId="165" fontId="30" fillId="4" borderId="6" xfId="0" applyNumberFormat="1" applyFont="1" applyFill="1" applyBorder="1" applyAlignment="1">
      <alignment horizontal="right"/>
    </xf>
    <xf numFmtId="165" fontId="30" fillId="0" borderId="3" xfId="14" applyNumberFormat="1" applyFont="1" applyBorder="1"/>
    <xf numFmtId="165" fontId="29" fillId="0" borderId="3" xfId="18" applyNumberFormat="1" applyFont="1" applyBorder="1" applyAlignment="1">
      <alignment horizontal="right"/>
    </xf>
    <xf numFmtId="0" fontId="31" fillId="0" borderId="6" xfId="0" applyFont="1" applyBorder="1"/>
    <xf numFmtId="1" fontId="32" fillId="5" borderId="43" xfId="8" applyNumberFormat="1" applyFont="1" applyFill="1" applyBorder="1" applyAlignment="1">
      <alignment horizontal="center"/>
    </xf>
    <xf numFmtId="1" fontId="37" fillId="0" borderId="3" xfId="8" applyNumberFormat="1" applyFont="1" applyBorder="1"/>
    <xf numFmtId="0" fontId="30" fillId="11" borderId="3" xfId="0" applyFont="1" applyFill="1" applyBorder="1" applyAlignment="1">
      <alignment horizontal="center"/>
    </xf>
    <xf numFmtId="165" fontId="29" fillId="11" borderId="42" xfId="0" applyNumberFormat="1" applyFont="1" applyFill="1" applyBorder="1" applyAlignment="1">
      <alignment horizontal="center"/>
    </xf>
    <xf numFmtId="0" fontId="69" fillId="0" borderId="0" xfId="7" applyFont="1"/>
    <xf numFmtId="1" fontId="28" fillId="4" borderId="3" xfId="0" applyNumberFormat="1" applyFont="1" applyFill="1" applyBorder="1" applyAlignment="1">
      <alignment horizontal="center"/>
    </xf>
    <xf numFmtId="165" fontId="29" fillId="0" borderId="28" xfId="6" applyNumberFormat="1" applyFont="1" applyFill="1" applyBorder="1" applyAlignment="1">
      <alignment horizontal="right"/>
    </xf>
    <xf numFmtId="165" fontId="29" fillId="0" borderId="37" xfId="6" applyNumberFormat="1" applyFont="1" applyFill="1" applyBorder="1" applyAlignment="1">
      <alignment horizontal="right"/>
    </xf>
    <xf numFmtId="1" fontId="4" fillId="0" borderId="0" xfId="0" applyNumberFormat="1" applyFont="1" applyBorder="1" applyAlignment="1">
      <alignment horizontal="right"/>
    </xf>
    <xf numFmtId="1" fontId="31" fillId="4" borderId="0" xfId="0" applyNumberFormat="1" applyFont="1" applyFill="1"/>
    <xf numFmtId="0" fontId="31" fillId="4" borderId="0" xfId="0" applyFont="1" applyFill="1"/>
    <xf numFmtId="0" fontId="70" fillId="11" borderId="42" xfId="0" applyFont="1" applyFill="1" applyBorder="1" applyAlignment="1">
      <alignment horizontal="center"/>
    </xf>
    <xf numFmtId="165" fontId="70" fillId="11" borderId="42" xfId="0" applyNumberFormat="1" applyFont="1" applyFill="1" applyBorder="1" applyAlignment="1">
      <alignment horizontal="center"/>
    </xf>
    <xf numFmtId="0" fontId="59" fillId="11" borderId="43" xfId="0" applyFont="1" applyFill="1" applyBorder="1" applyAlignment="1">
      <alignment horizontal="center"/>
    </xf>
    <xf numFmtId="165" fontId="59" fillId="11" borderId="43" xfId="0" applyNumberFormat="1" applyFont="1" applyFill="1" applyBorder="1" applyAlignment="1">
      <alignment horizontal="center"/>
    </xf>
    <xf numFmtId="165" fontId="35" fillId="0" borderId="24" xfId="0" applyNumberFormat="1" applyFont="1" applyBorder="1" applyAlignment="1">
      <alignment horizontal="center"/>
    </xf>
    <xf numFmtId="165" fontId="35" fillId="0" borderId="55" xfId="0" applyNumberFormat="1" applyFont="1" applyBorder="1" applyAlignment="1">
      <alignment horizontal="center"/>
    </xf>
    <xf numFmtId="1" fontId="35" fillId="0" borderId="24" xfId="0" applyNumberFormat="1" applyFont="1" applyBorder="1" applyAlignment="1">
      <alignment horizontal="center"/>
    </xf>
    <xf numFmtId="1" fontId="35" fillId="0" borderId="55" xfId="0" applyNumberFormat="1" applyFont="1" applyBorder="1" applyAlignment="1">
      <alignment horizontal="center"/>
    </xf>
    <xf numFmtId="1" fontId="35" fillId="0" borderId="11" xfId="0" applyNumberFormat="1" applyFont="1" applyFill="1" applyBorder="1"/>
    <xf numFmtId="165" fontId="35" fillId="0" borderId="11" xfId="0" applyNumberFormat="1" applyFont="1" applyFill="1" applyBorder="1"/>
    <xf numFmtId="165" fontId="28" fillId="0" borderId="24" xfId="0" applyNumberFormat="1" applyFont="1" applyBorder="1" applyAlignment="1">
      <alignment horizontal="center"/>
    </xf>
    <xf numFmtId="165" fontId="28" fillId="0" borderId="55" xfId="0" applyNumberFormat="1" applyFont="1" applyBorder="1" applyAlignment="1">
      <alignment horizontal="center"/>
    </xf>
    <xf numFmtId="0" fontId="35" fillId="5" borderId="3" xfId="7" applyFont="1" applyFill="1" applyBorder="1" applyAlignment="1">
      <alignment horizontal="center"/>
    </xf>
    <xf numFmtId="165" fontId="28" fillId="5" borderId="3" xfId="7" applyNumberFormat="1" applyFont="1" applyFill="1" applyBorder="1" applyAlignment="1">
      <alignment horizontal="center"/>
    </xf>
    <xf numFmtId="0" fontId="29" fillId="5" borderId="3" xfId="7" applyFont="1" applyFill="1" applyBorder="1" applyAlignment="1">
      <alignment horizontal="center"/>
    </xf>
    <xf numFmtId="0" fontId="28" fillId="5" borderId="3" xfId="7" applyFont="1" applyFill="1" applyBorder="1" applyAlignment="1">
      <alignment horizontal="center"/>
    </xf>
    <xf numFmtId="0" fontId="59" fillId="5" borderId="2" xfId="0" applyFont="1" applyFill="1" applyBorder="1" applyAlignment="1">
      <alignment horizontal="right"/>
    </xf>
    <xf numFmtId="0" fontId="59" fillId="5" borderId="55" xfId="0" applyFont="1" applyFill="1" applyBorder="1" applyAlignment="1">
      <alignment horizontal="right"/>
    </xf>
    <xf numFmtId="165" fontId="70" fillId="9" borderId="3" xfId="7" applyNumberFormat="1" applyFont="1" applyFill="1" applyBorder="1"/>
    <xf numFmtId="165" fontId="28" fillId="9" borderId="3" xfId="0" applyNumberFormat="1" applyFont="1" applyFill="1" applyBorder="1" applyAlignment="1">
      <alignment horizontal="right"/>
    </xf>
    <xf numFmtId="165" fontId="70" fillId="9" borderId="3" xfId="0" applyNumberFormat="1" applyFont="1" applyFill="1" applyBorder="1" applyAlignment="1">
      <alignment horizontal="right"/>
    </xf>
    <xf numFmtId="0" fontId="70" fillId="9" borderId="3" xfId="0" applyFont="1" applyFill="1" applyBorder="1" applyAlignment="1">
      <alignment horizontal="right"/>
    </xf>
    <xf numFmtId="1" fontId="29" fillId="12" borderId="3" xfId="14" applyNumberFormat="1" applyFont="1" applyFill="1" applyBorder="1"/>
    <xf numFmtId="0" fontId="30" fillId="12" borderId="3" xfId="0" applyFont="1" applyFill="1" applyBorder="1" applyAlignment="1">
      <alignment horizontal="right"/>
    </xf>
    <xf numFmtId="165" fontId="29" fillId="12" borderId="3" xfId="0" applyNumberFormat="1" applyFont="1" applyFill="1" applyBorder="1"/>
    <xf numFmtId="1" fontId="29" fillId="12" borderId="3" xfId="0" applyNumberFormat="1" applyFont="1" applyFill="1" applyBorder="1"/>
    <xf numFmtId="165" fontId="30" fillId="12" borderId="3" xfId="0" applyNumberFormat="1" applyFont="1" applyFill="1" applyBorder="1" applyAlignment="1">
      <alignment horizontal="right"/>
    </xf>
    <xf numFmtId="165" fontId="30" fillId="12" borderId="3" xfId="16" applyNumberFormat="1" applyFont="1" applyFill="1" applyBorder="1" applyAlignment="1">
      <alignment horizontal="right"/>
    </xf>
    <xf numFmtId="165" fontId="29" fillId="12" borderId="3" xfId="18" applyNumberFormat="1" applyFont="1" applyFill="1" applyBorder="1" applyAlignment="1">
      <alignment horizontal="right"/>
    </xf>
    <xf numFmtId="1" fontId="29" fillId="12" borderId="3" xfId="13" applyNumberFormat="1" applyFont="1" applyFill="1" applyBorder="1"/>
    <xf numFmtId="165" fontId="29" fillId="12" borderId="3" xfId="0" applyNumberFormat="1" applyFont="1" applyFill="1" applyBorder="1" applyAlignment="1">
      <alignment horizontal="right"/>
    </xf>
    <xf numFmtId="1" fontId="29" fillId="12" borderId="3" xfId="0" applyNumberFormat="1" applyFont="1" applyFill="1" applyBorder="1" applyAlignment="1">
      <alignment horizontal="right"/>
    </xf>
    <xf numFmtId="165" fontId="30" fillId="12" borderId="3" xfId="0" applyNumberFormat="1" applyFont="1" applyFill="1" applyBorder="1" applyAlignment="1"/>
    <xf numFmtId="165" fontId="31" fillId="0" borderId="59" xfId="0" applyNumberFormat="1" applyFont="1" applyFill="1" applyBorder="1"/>
    <xf numFmtId="165" fontId="28" fillId="11" borderId="12" xfId="0" applyNumberFormat="1" applyFont="1" applyFill="1" applyBorder="1" applyAlignment="1">
      <alignment horizontal="right"/>
    </xf>
    <xf numFmtId="1" fontId="28" fillId="11" borderId="12" xfId="0" applyNumberFormat="1" applyFont="1" applyFill="1" applyBorder="1" applyAlignment="1">
      <alignment horizontal="right"/>
    </xf>
    <xf numFmtId="165" fontId="28" fillId="11" borderId="3" xfId="0" applyNumberFormat="1" applyFont="1" applyFill="1" applyBorder="1" applyAlignment="1">
      <alignment horizontal="right"/>
    </xf>
    <xf numFmtId="1" fontId="28" fillId="11" borderId="3" xfId="0" applyNumberFormat="1" applyFont="1" applyFill="1" applyBorder="1" applyAlignment="1">
      <alignment horizontal="right"/>
    </xf>
    <xf numFmtId="1" fontId="35" fillId="4" borderId="6" xfId="8" applyNumberFormat="1" applyFont="1" applyFill="1" applyBorder="1"/>
    <xf numFmtId="1" fontId="35" fillId="4" borderId="3" xfId="8" applyNumberFormat="1" applyFont="1" applyFill="1" applyBorder="1"/>
    <xf numFmtId="0" fontId="35" fillId="4" borderId="23" xfId="0" applyFont="1" applyFill="1" applyBorder="1" applyAlignment="1">
      <alignment horizontal="left"/>
    </xf>
    <xf numFmtId="165" fontId="28" fillId="0" borderId="22" xfId="0" applyNumberFormat="1" applyFont="1" applyBorder="1" applyAlignment="1">
      <alignment horizontal="center"/>
    </xf>
    <xf numFmtId="165" fontId="35" fillId="0" borderId="10" xfId="0" applyNumberFormat="1" applyFont="1" applyBorder="1" applyAlignment="1">
      <alignment horizontal="right"/>
    </xf>
    <xf numFmtId="165" fontId="35" fillId="4" borderId="28" xfId="6" applyNumberFormat="1" applyFont="1" applyFill="1" applyBorder="1" applyAlignment="1">
      <alignment horizontal="right"/>
    </xf>
    <xf numFmtId="165" fontId="35" fillId="4" borderId="13" xfId="6" applyNumberFormat="1" applyFont="1" applyFill="1" applyBorder="1" applyAlignment="1">
      <alignment horizontal="right"/>
    </xf>
    <xf numFmtId="165" fontId="35" fillId="4" borderId="37" xfId="6" applyNumberFormat="1" applyFont="1" applyFill="1" applyBorder="1" applyAlignment="1">
      <alignment horizontal="right"/>
    </xf>
    <xf numFmtId="0" fontId="28" fillId="0" borderId="12" xfId="0" applyFont="1" applyBorder="1"/>
    <xf numFmtId="0" fontId="28" fillId="0" borderId="10" xfId="0" applyFont="1" applyBorder="1"/>
    <xf numFmtId="165" fontId="71" fillId="0" borderId="3" xfId="0" applyNumberFormat="1" applyFont="1" applyBorder="1" applyAlignment="1">
      <alignment horizontal="right"/>
    </xf>
    <xf numFmtId="1" fontId="71" fillId="0" borderId="3" xfId="0" applyNumberFormat="1" applyFont="1" applyBorder="1" applyAlignment="1">
      <alignment horizontal="right"/>
    </xf>
    <xf numFmtId="1" fontId="29" fillId="5" borderId="47" xfId="6" applyNumberFormat="1" applyFont="1" applyFill="1" applyBorder="1" applyAlignment="1">
      <alignment horizontal="right"/>
    </xf>
    <xf numFmtId="1" fontId="29" fillId="5" borderId="14" xfId="6" applyNumberFormat="1" applyFont="1" applyFill="1" applyBorder="1" applyAlignment="1">
      <alignment horizontal="right"/>
    </xf>
    <xf numFmtId="1" fontId="29" fillId="5" borderId="49" xfId="6" applyNumberFormat="1" applyFont="1" applyFill="1" applyBorder="1" applyAlignment="1">
      <alignment horizontal="right"/>
    </xf>
    <xf numFmtId="165" fontId="28" fillId="0" borderId="31" xfId="0" applyNumberFormat="1" applyFont="1" applyBorder="1" applyAlignment="1">
      <alignment horizontal="center"/>
    </xf>
    <xf numFmtId="165" fontId="28" fillId="0" borderId="4" xfId="0" applyNumberFormat="1" applyFont="1" applyBorder="1" applyAlignment="1">
      <alignment horizontal="center"/>
    </xf>
    <xf numFmtId="165" fontId="35" fillId="0" borderId="4" xfId="0" applyNumberFormat="1" applyFont="1" applyBorder="1" applyAlignment="1">
      <alignment horizontal="center"/>
    </xf>
    <xf numFmtId="165" fontId="28" fillId="0" borderId="40" xfId="0" applyNumberFormat="1" applyFont="1" applyFill="1" applyBorder="1" applyAlignment="1">
      <alignment horizontal="right"/>
    </xf>
    <xf numFmtId="0" fontId="30" fillId="0" borderId="3" xfId="0" applyFont="1" applyBorder="1" applyAlignment="1">
      <alignment horizontal="center"/>
    </xf>
    <xf numFmtId="165" fontId="35" fillId="0" borderId="31" xfId="0" applyNumberFormat="1" applyFont="1" applyBorder="1" applyAlignment="1">
      <alignment horizontal="right"/>
    </xf>
    <xf numFmtId="165" fontId="28" fillId="0" borderId="4" xfId="0" applyNumberFormat="1" applyFont="1" applyBorder="1" applyAlignment="1">
      <alignment horizontal="right"/>
    </xf>
    <xf numFmtId="165" fontId="35" fillId="0" borderId="4" xfId="0" applyNumberFormat="1" applyFont="1" applyBorder="1" applyAlignment="1">
      <alignment horizontal="right"/>
    </xf>
    <xf numFmtId="1" fontId="28" fillId="0" borderId="42" xfId="16" applyNumberFormat="1" applyFont="1" applyBorder="1" applyAlignment="1">
      <alignment horizontal="center"/>
    </xf>
    <xf numFmtId="0" fontId="28" fillId="0" borderId="40" xfId="0" applyFont="1" applyFill="1" applyBorder="1"/>
    <xf numFmtId="0" fontId="30" fillId="0" borderId="3" xfId="0" applyFont="1" applyBorder="1" applyAlignment="1">
      <alignment horizontal="right"/>
    </xf>
    <xf numFmtId="0" fontId="72" fillId="0" borderId="0" xfId="0" applyFont="1"/>
    <xf numFmtId="0" fontId="32" fillId="4" borderId="56" xfId="0" applyFont="1" applyFill="1" applyBorder="1" applyAlignment="1">
      <alignment vertical="center"/>
    </xf>
    <xf numFmtId="165" fontId="35" fillId="0" borderId="28" xfId="0" applyNumberFormat="1" applyFont="1" applyFill="1" applyBorder="1" applyAlignment="1">
      <alignment horizontal="center"/>
    </xf>
    <xf numFmtId="0" fontId="35" fillId="0" borderId="12" xfId="0" applyFont="1" applyFill="1" applyBorder="1" applyAlignment="1">
      <alignment horizontal="center"/>
    </xf>
    <xf numFmtId="0" fontId="35" fillId="0" borderId="6" xfId="0" applyFont="1" applyFill="1" applyBorder="1" applyAlignment="1">
      <alignment horizontal="center"/>
    </xf>
    <xf numFmtId="0" fontId="35" fillId="0" borderId="66" xfId="0" applyFont="1" applyFill="1" applyBorder="1" applyAlignment="1">
      <alignment horizontal="center"/>
    </xf>
    <xf numFmtId="165" fontId="35" fillId="0" borderId="13" xfId="0" applyNumberFormat="1" applyFont="1" applyFill="1" applyBorder="1" applyAlignment="1">
      <alignment horizontal="center"/>
    </xf>
    <xf numFmtId="0" fontId="28" fillId="4" borderId="13" xfId="0" applyFont="1" applyFill="1" applyBorder="1" applyAlignment="1">
      <alignment horizontal="center"/>
    </xf>
    <xf numFmtId="165" fontId="29" fillId="4" borderId="3" xfId="0" applyNumberFormat="1" applyFont="1" applyFill="1" applyBorder="1" applyAlignment="1">
      <alignment horizontal="center"/>
    </xf>
    <xf numFmtId="1" fontId="28" fillId="0" borderId="3" xfId="0" applyNumberFormat="1" applyFont="1" applyFill="1" applyBorder="1" applyAlignment="1">
      <alignment horizontal="center"/>
    </xf>
    <xf numFmtId="165" fontId="35" fillId="0" borderId="5" xfId="0" applyNumberFormat="1" applyFont="1" applyFill="1" applyBorder="1" applyAlignment="1">
      <alignment horizontal="center"/>
    </xf>
    <xf numFmtId="165" fontId="41" fillId="0" borderId="0" xfId="0" applyNumberFormat="1" applyFont="1" applyBorder="1" applyAlignment="1">
      <alignment horizontal="center"/>
    </xf>
    <xf numFmtId="14" fontId="73" fillId="0" borderId="0" xfId="0" applyNumberFormat="1" applyFont="1" applyBorder="1" applyAlignment="1"/>
    <xf numFmtId="14" fontId="73" fillId="0" borderId="0" xfId="0" applyNumberFormat="1" applyFont="1" applyBorder="1" applyAlignment="1">
      <alignment horizontal="left"/>
    </xf>
    <xf numFmtId="0" fontId="74" fillId="0" borderId="1" xfId="0" applyFont="1" applyBorder="1"/>
    <xf numFmtId="0" fontId="74" fillId="0" borderId="1" xfId="0" applyFont="1" applyBorder="1" applyAlignment="1">
      <alignment horizontal="center"/>
    </xf>
    <xf numFmtId="0" fontId="74" fillId="0" borderId="23" xfId="0" applyFont="1" applyBorder="1"/>
    <xf numFmtId="0" fontId="74" fillId="0" borderId="23" xfId="0" quotePrefix="1" applyFont="1" applyBorder="1" applyAlignment="1">
      <alignment horizontal="center"/>
    </xf>
    <xf numFmtId="0" fontId="75" fillId="0" borderId="3" xfId="0" applyFont="1" applyBorder="1"/>
    <xf numFmtId="165" fontId="76" fillId="0" borderId="3" xfId="0" applyNumberFormat="1" applyFont="1" applyBorder="1" applyAlignment="1">
      <alignment horizontal="center"/>
    </xf>
    <xf numFmtId="1" fontId="75" fillId="0" borderId="3" xfId="0" applyNumberFormat="1" applyFont="1" applyBorder="1" applyAlignment="1">
      <alignment horizontal="right"/>
    </xf>
    <xf numFmtId="165" fontId="75" fillId="0" borderId="3" xfId="0" applyNumberFormat="1" applyFont="1" applyBorder="1" applyAlignment="1">
      <alignment horizontal="right"/>
    </xf>
    <xf numFmtId="0" fontId="75" fillId="0" borderId="3" xfId="0" applyFont="1" applyFill="1" applyBorder="1" applyAlignment="1">
      <alignment horizontal="center"/>
    </xf>
    <xf numFmtId="165" fontId="75" fillId="0" borderId="3" xfId="0" applyNumberFormat="1" applyFont="1" applyFill="1" applyBorder="1" applyAlignment="1">
      <alignment horizontal="center"/>
    </xf>
    <xf numFmtId="1" fontId="77" fillId="4" borderId="3" xfId="0" applyNumberFormat="1" applyFont="1" applyFill="1" applyBorder="1" applyAlignment="1">
      <alignment horizontal="right"/>
    </xf>
    <xf numFmtId="165" fontId="75" fillId="4" borderId="3" xfId="0" applyNumberFormat="1" applyFont="1" applyFill="1" applyBorder="1" applyAlignment="1">
      <alignment horizontal="right"/>
    </xf>
    <xf numFmtId="165" fontId="77" fillId="0" borderId="3" xfId="0" applyNumberFormat="1" applyFont="1" applyFill="1" applyBorder="1" applyAlignment="1">
      <alignment horizontal="center"/>
    </xf>
    <xf numFmtId="1" fontId="75" fillId="4" borderId="3" xfId="0" applyNumberFormat="1" applyFont="1" applyFill="1" applyBorder="1" applyAlignment="1">
      <alignment horizontal="right"/>
    </xf>
    <xf numFmtId="1" fontId="77" fillId="0" borderId="3" xfId="0" applyNumberFormat="1" applyFont="1" applyFill="1" applyBorder="1" applyAlignment="1">
      <alignment horizontal="center"/>
    </xf>
    <xf numFmtId="165" fontId="75" fillId="4" borderId="3" xfId="0" applyNumberFormat="1" applyFont="1" applyFill="1" applyBorder="1" applyAlignment="1">
      <alignment horizontal="center"/>
    </xf>
    <xf numFmtId="165" fontId="75" fillId="0" borderId="3" xfId="0" applyNumberFormat="1" applyFont="1" applyBorder="1" applyAlignment="1">
      <alignment horizontal="center"/>
    </xf>
    <xf numFmtId="165" fontId="75" fillId="0" borderId="3" xfId="0" applyNumberFormat="1" applyFont="1" applyFill="1" applyBorder="1" applyAlignment="1">
      <alignment horizontal="right"/>
    </xf>
    <xf numFmtId="0" fontId="74" fillId="0" borderId="3" xfId="0" applyFont="1" applyBorder="1"/>
    <xf numFmtId="165" fontId="78" fillId="4" borderId="3" xfId="0" applyNumberFormat="1" applyFont="1" applyFill="1" applyBorder="1" applyAlignment="1">
      <alignment horizontal="right"/>
    </xf>
    <xf numFmtId="0" fontId="79" fillId="0" borderId="3" xfId="11" applyFont="1" applyBorder="1"/>
    <xf numFmtId="0" fontId="79" fillId="0" borderId="6" xfId="11" applyFont="1" applyBorder="1"/>
    <xf numFmtId="165" fontId="70" fillId="6" borderId="42" xfId="8" applyNumberFormat="1" applyFont="1" applyFill="1" applyBorder="1"/>
    <xf numFmtId="0" fontId="78" fillId="4" borderId="3" xfId="0" applyFont="1" applyFill="1" applyBorder="1" applyAlignment="1">
      <alignment horizontal="right"/>
    </xf>
    <xf numFmtId="0" fontId="79" fillId="4" borderId="3" xfId="0" applyFont="1" applyFill="1" applyBorder="1"/>
    <xf numFmtId="165" fontId="70" fillId="0" borderId="12" xfId="8" applyNumberFormat="1" applyFont="1" applyBorder="1"/>
    <xf numFmtId="165" fontId="70" fillId="6" borderId="6" xfId="8" applyNumberFormat="1" applyFont="1" applyFill="1" applyBorder="1"/>
    <xf numFmtId="0" fontId="79" fillId="0" borderId="3" xfId="0" applyFont="1" applyBorder="1"/>
    <xf numFmtId="165" fontId="79" fillId="4" borderId="3" xfId="0" applyNumberFormat="1" applyFont="1" applyFill="1" applyBorder="1"/>
    <xf numFmtId="165" fontId="79" fillId="0" borderId="3" xfId="0" applyNumberFormat="1" applyFont="1" applyBorder="1"/>
    <xf numFmtId="165" fontId="79" fillId="0" borderId="6" xfId="0" applyNumberFormat="1" applyFont="1" applyBorder="1"/>
    <xf numFmtId="0" fontId="80" fillId="0" borderId="3" xfId="8" applyFont="1" applyBorder="1"/>
    <xf numFmtId="0" fontId="79" fillId="0" borderId="10" xfId="0" applyFont="1" applyBorder="1"/>
    <xf numFmtId="0" fontId="81" fillId="0" borderId="0" xfId="8" applyFont="1"/>
    <xf numFmtId="0" fontId="82" fillId="0" borderId="0" xfId="7" applyFont="1"/>
    <xf numFmtId="165" fontId="35" fillId="7" borderId="21" xfId="7" applyNumberFormat="1" applyFont="1" applyFill="1" applyBorder="1" applyAlignment="1">
      <alignment horizontal="center"/>
    </xf>
    <xf numFmtId="1" fontId="35" fillId="6" borderId="3" xfId="7" applyNumberFormat="1" applyFont="1" applyFill="1" applyBorder="1" applyAlignment="1">
      <alignment horizontal="center"/>
    </xf>
    <xf numFmtId="0" fontId="37" fillId="7" borderId="32" xfId="0" applyFont="1" applyFill="1" applyBorder="1"/>
    <xf numFmtId="0" fontId="32" fillId="0" borderId="34" xfId="0" applyFont="1" applyBorder="1"/>
    <xf numFmtId="1" fontId="32" fillId="0" borderId="32" xfId="0" applyNumberFormat="1" applyFont="1" applyBorder="1"/>
    <xf numFmtId="0" fontId="32" fillId="7" borderId="33" xfId="0" applyFont="1" applyFill="1" applyBorder="1"/>
    <xf numFmtId="0" fontId="32" fillId="7" borderId="8" xfId="0" applyFont="1" applyFill="1" applyBorder="1"/>
    <xf numFmtId="165" fontId="32" fillId="0" borderId="35" xfId="0" applyNumberFormat="1" applyFont="1" applyFill="1" applyBorder="1"/>
    <xf numFmtId="0" fontId="35" fillId="5" borderId="35" xfId="0" applyFont="1" applyFill="1" applyBorder="1" applyAlignment="1">
      <alignment horizontal="center"/>
    </xf>
    <xf numFmtId="1" fontId="35" fillId="0" borderId="2" xfId="0" applyNumberFormat="1" applyFont="1" applyBorder="1"/>
    <xf numFmtId="0" fontId="35" fillId="0" borderId="42" xfId="0" applyFont="1" applyBorder="1" applyAlignment="1">
      <alignment horizontal="center"/>
    </xf>
    <xf numFmtId="0" fontId="79" fillId="0" borderId="6" xfId="0" applyFont="1" applyBorder="1"/>
    <xf numFmtId="0" fontId="79" fillId="0" borderId="12" xfId="0" applyFont="1" applyBorder="1"/>
    <xf numFmtId="0" fontId="79" fillId="0" borderId="12" xfId="11" applyFont="1" applyBorder="1"/>
    <xf numFmtId="165" fontId="78" fillId="4" borderId="3" xfId="16" applyNumberFormat="1" applyFont="1" applyFill="1" applyBorder="1" applyAlignment="1">
      <alignment horizontal="right"/>
    </xf>
    <xf numFmtId="165" fontId="79" fillId="0" borderId="4" xfId="11" applyNumberFormat="1" applyFont="1" applyBorder="1"/>
    <xf numFmtId="165" fontId="79" fillId="0" borderId="44" xfId="11" applyNumberFormat="1" applyFont="1" applyBorder="1"/>
    <xf numFmtId="165" fontId="70" fillId="6" borderId="43" xfId="8" applyNumberFormat="1" applyFont="1" applyFill="1" applyBorder="1"/>
    <xf numFmtId="0" fontId="79" fillId="0" borderId="3" xfId="8" applyFont="1" applyBorder="1"/>
    <xf numFmtId="165" fontId="78" fillId="4" borderId="3" xfId="0" applyNumberFormat="1" applyFont="1" applyFill="1" applyBorder="1" applyAlignment="1"/>
    <xf numFmtId="165" fontId="35" fillId="2" borderId="54" xfId="0" applyNumberFormat="1" applyFont="1" applyFill="1" applyBorder="1"/>
    <xf numFmtId="1" fontId="35" fillId="0" borderId="18" xfId="1" applyNumberFormat="1" applyFont="1" applyFill="1" applyBorder="1"/>
    <xf numFmtId="165" fontId="35" fillId="0" borderId="56" xfId="0" applyNumberFormat="1" applyFont="1" applyBorder="1"/>
    <xf numFmtId="1" fontId="35" fillId="0" borderId="42" xfId="0" applyNumberFormat="1" applyFont="1" applyFill="1" applyBorder="1"/>
    <xf numFmtId="165" fontId="0" fillId="0" borderId="3" xfId="0" applyNumberFormat="1" applyFont="1" applyBorder="1"/>
    <xf numFmtId="1" fontId="35" fillId="0" borderId="3" xfId="7" applyNumberFormat="1" applyFont="1" applyBorder="1" applyAlignment="1">
      <alignment horizontal="center"/>
    </xf>
    <xf numFmtId="1" fontId="35" fillId="0" borderId="42" xfId="0" applyNumberFormat="1" applyFont="1" applyBorder="1"/>
    <xf numFmtId="0" fontId="35" fillId="5" borderId="42" xfId="0" applyFont="1" applyFill="1" applyBorder="1" applyAlignment="1">
      <alignment horizontal="center"/>
    </xf>
    <xf numFmtId="0" fontId="32" fillId="7" borderId="35" xfId="0" applyFont="1" applyFill="1" applyBorder="1"/>
    <xf numFmtId="0" fontId="32" fillId="7" borderId="24" xfId="0" applyFont="1" applyFill="1" applyBorder="1"/>
    <xf numFmtId="0" fontId="35" fillId="7" borderId="66" xfId="0" applyFont="1" applyFill="1" applyBorder="1" applyAlignment="1">
      <alignment horizontal="center"/>
    </xf>
    <xf numFmtId="0" fontId="35" fillId="7" borderId="6" xfId="0" applyFont="1" applyFill="1" applyBorder="1" applyAlignment="1">
      <alignment horizontal="center"/>
    </xf>
    <xf numFmtId="165" fontId="35" fillId="7" borderId="61" xfId="0" applyNumberFormat="1" applyFont="1" applyFill="1" applyBorder="1" applyAlignment="1">
      <alignment horizontal="center"/>
    </xf>
    <xf numFmtId="1" fontId="35" fillId="7" borderId="67" xfId="0" applyNumberFormat="1" applyFont="1" applyFill="1" applyBorder="1" applyAlignment="1">
      <alignment horizontal="center"/>
    </xf>
    <xf numFmtId="0" fontId="35" fillId="7" borderId="13" xfId="0" applyFont="1" applyFill="1" applyBorder="1" applyAlignment="1">
      <alignment horizontal="center"/>
    </xf>
    <xf numFmtId="0" fontId="35" fillId="7" borderId="3" xfId="0" applyFont="1" applyFill="1" applyBorder="1" applyAlignment="1">
      <alignment horizontal="center"/>
    </xf>
    <xf numFmtId="165" fontId="35" fillId="7" borderId="16" xfId="0" applyNumberFormat="1" applyFont="1" applyFill="1" applyBorder="1" applyAlignment="1">
      <alignment horizontal="center"/>
    </xf>
    <xf numFmtId="0" fontId="35" fillId="7" borderId="16" xfId="0" applyFont="1" applyFill="1" applyBorder="1" applyAlignment="1">
      <alignment horizontal="center"/>
    </xf>
    <xf numFmtId="1" fontId="35" fillId="7" borderId="4" xfId="0" applyNumberFormat="1" applyFont="1" applyFill="1" applyBorder="1" applyAlignment="1">
      <alignment horizontal="center"/>
    </xf>
    <xf numFmtId="1" fontId="28" fillId="7" borderId="4" xfId="0" applyNumberFormat="1" applyFont="1" applyFill="1" applyBorder="1" applyAlignment="1">
      <alignment horizontal="center"/>
    </xf>
    <xf numFmtId="0" fontId="35" fillId="7" borderId="13" xfId="0" quotePrefix="1" applyFont="1" applyFill="1" applyBorder="1" applyAlignment="1">
      <alignment horizontal="center"/>
    </xf>
    <xf numFmtId="3" fontId="35" fillId="7" borderId="3" xfId="0" applyNumberFormat="1" applyFont="1" applyFill="1" applyBorder="1" applyAlignment="1">
      <alignment horizontal="center"/>
    </xf>
    <xf numFmtId="3" fontId="35" fillId="7" borderId="16" xfId="0" applyNumberFormat="1" applyFont="1" applyFill="1" applyBorder="1" applyAlignment="1">
      <alignment horizontal="center"/>
    </xf>
    <xf numFmtId="165" fontId="35" fillId="7" borderId="4" xfId="0" applyNumberFormat="1" applyFont="1" applyFill="1" applyBorder="1" applyAlignment="1">
      <alignment horizontal="center"/>
    </xf>
    <xf numFmtId="0" fontId="35" fillId="7" borderId="37" xfId="0" applyFont="1" applyFill="1" applyBorder="1" applyAlignment="1">
      <alignment horizontal="center"/>
    </xf>
    <xf numFmtId="0" fontId="35" fillId="7" borderId="5" xfId="0" applyFont="1" applyFill="1" applyBorder="1" applyAlignment="1">
      <alignment horizontal="center"/>
    </xf>
    <xf numFmtId="165" fontId="35" fillId="7" borderId="38" xfId="0" applyNumberFormat="1" applyFont="1" applyFill="1" applyBorder="1" applyAlignment="1">
      <alignment horizontal="center"/>
    </xf>
    <xf numFmtId="165" fontId="35" fillId="7" borderId="11" xfId="0" applyNumberFormat="1" applyFont="1" applyFill="1" applyBorder="1" applyAlignment="1">
      <alignment horizontal="center"/>
    </xf>
    <xf numFmtId="0" fontId="35" fillId="7" borderId="3" xfId="0" applyFont="1" applyFill="1" applyBorder="1" applyAlignment="1">
      <alignment horizontal="center" vertical="center"/>
    </xf>
    <xf numFmtId="165" fontId="35" fillId="7" borderId="3" xfId="0" applyNumberFormat="1" applyFont="1" applyFill="1" applyBorder="1" applyAlignment="1">
      <alignment horizontal="center" vertical="center"/>
    </xf>
    <xf numFmtId="0" fontId="35" fillId="4" borderId="25" xfId="0" applyFont="1" applyFill="1" applyBorder="1" applyAlignment="1">
      <alignment horizontal="left" wrapText="1"/>
    </xf>
    <xf numFmtId="0" fontId="35" fillId="4" borderId="14" xfId="0" applyFont="1" applyFill="1" applyBorder="1" applyAlignment="1">
      <alignment horizontal="left"/>
    </xf>
    <xf numFmtId="0" fontId="32" fillId="4" borderId="14" xfId="0" applyFont="1" applyFill="1" applyBorder="1" applyAlignment="1">
      <alignment horizontal="left" wrapText="1"/>
    </xf>
    <xf numFmtId="0" fontId="35" fillId="4" borderId="14" xfId="0" applyFont="1" applyFill="1" applyBorder="1" applyAlignment="1">
      <alignment horizontal="left" wrapText="1"/>
    </xf>
    <xf numFmtId="0" fontId="35" fillId="4" borderId="49" xfId="0" applyFont="1" applyFill="1" applyBorder="1" applyAlignment="1">
      <alignment wrapText="1"/>
    </xf>
    <xf numFmtId="0" fontId="32" fillId="4" borderId="3" xfId="0" applyFont="1" applyFill="1" applyBorder="1" applyAlignment="1">
      <alignment wrapText="1"/>
    </xf>
    <xf numFmtId="0" fontId="41" fillId="4" borderId="3" xfId="0" applyFont="1" applyFill="1" applyBorder="1" applyAlignment="1">
      <alignment wrapText="1"/>
    </xf>
    <xf numFmtId="0" fontId="32" fillId="4" borderId="2" xfId="0" applyFont="1" applyFill="1" applyBorder="1" applyAlignment="1">
      <alignment horizontal="center" vertical="center" wrapText="1"/>
    </xf>
    <xf numFmtId="0" fontId="83" fillId="0" borderId="0" xfId="0" applyFont="1" applyBorder="1" applyAlignment="1">
      <alignment horizontal="center"/>
    </xf>
    <xf numFmtId="0" fontId="83" fillId="0" borderId="0" xfId="0" applyFont="1" applyAlignment="1">
      <alignment horizontal="center"/>
    </xf>
    <xf numFmtId="1" fontId="83" fillId="0" borderId="0" xfId="0" applyNumberFormat="1" applyFont="1" applyBorder="1" applyAlignment="1">
      <alignment horizontal="center"/>
    </xf>
    <xf numFmtId="0" fontId="29" fillId="0" borderId="21" xfId="0" applyFont="1" applyFill="1" applyBorder="1" applyAlignment="1"/>
    <xf numFmtId="0" fontId="29" fillId="0" borderId="20" xfId="0" applyFont="1" applyFill="1" applyBorder="1" applyAlignment="1"/>
    <xf numFmtId="0" fontId="29" fillId="0" borderId="4" xfId="0" applyFont="1" applyFill="1" applyBorder="1" applyAlignment="1"/>
    <xf numFmtId="0" fontId="32" fillId="0" borderId="1" xfId="0" applyFont="1" applyBorder="1" applyAlignment="1">
      <alignment horizontal="center" vertical="center" wrapText="1"/>
    </xf>
    <xf numFmtId="0" fontId="32" fillId="0" borderId="2" xfId="0" applyFont="1" applyBorder="1" applyAlignment="1">
      <alignment horizontal="center" vertical="center" wrapText="1"/>
    </xf>
    <xf numFmtId="0" fontId="32" fillId="0" borderId="57" xfId="0" applyFont="1" applyBorder="1" applyAlignment="1">
      <alignment horizontal="center" vertical="center" wrapText="1"/>
    </xf>
    <xf numFmtId="0" fontId="29" fillId="0" borderId="0" xfId="0" applyFont="1" applyBorder="1" applyAlignment="1">
      <alignment horizontal="center"/>
    </xf>
    <xf numFmtId="0" fontId="29" fillId="0" borderId="54" xfId="0" applyFont="1" applyBorder="1" applyAlignment="1">
      <alignment horizontal="center" wrapText="1"/>
    </xf>
    <xf numFmtId="0" fontId="29" fillId="0" borderId="0" xfId="0" applyFont="1" applyBorder="1" applyAlignment="1">
      <alignment horizontal="center" wrapText="1"/>
    </xf>
    <xf numFmtId="0" fontId="32" fillId="7" borderId="1" xfId="0" applyFont="1" applyFill="1" applyBorder="1" applyAlignment="1">
      <alignment horizontal="center" vertical="center" wrapText="1"/>
    </xf>
    <xf numFmtId="0" fontId="32" fillId="7" borderId="2" xfId="0" applyFont="1" applyFill="1" applyBorder="1" applyAlignment="1">
      <alignment horizontal="center" vertical="center" wrapText="1"/>
    </xf>
    <xf numFmtId="49" fontId="0" fillId="11" borderId="3" xfId="0" applyNumberFormat="1" applyFill="1" applyBorder="1" applyAlignment="1">
      <alignment horizontal="center"/>
    </xf>
    <xf numFmtId="0" fontId="31" fillId="4" borderId="1" xfId="0" applyFont="1" applyFill="1" applyBorder="1" applyAlignment="1">
      <alignment horizontal="center" vertical="center" wrapText="1"/>
    </xf>
    <xf numFmtId="0" fontId="31" fillId="4" borderId="23" xfId="0" applyFont="1" applyFill="1" applyBorder="1" applyAlignment="1">
      <alignment horizontal="center" vertical="center" wrapText="1"/>
    </xf>
    <xf numFmtId="0" fontId="28" fillId="0" borderId="7" xfId="0" applyFont="1" applyBorder="1" applyAlignment="1">
      <alignment horizontal="center" wrapText="1"/>
    </xf>
    <xf numFmtId="0" fontId="28" fillId="0" borderId="9" xfId="0" applyFont="1" applyBorder="1" applyAlignment="1">
      <alignment horizontal="center" wrapText="1"/>
    </xf>
    <xf numFmtId="0" fontId="28" fillId="0" borderId="24" xfId="0" applyFont="1" applyBorder="1" applyAlignment="1">
      <alignment horizontal="center" wrapText="1"/>
    </xf>
    <xf numFmtId="0" fontId="31" fillId="5" borderId="1" xfId="0" applyFont="1" applyFill="1" applyBorder="1" applyAlignment="1">
      <alignment horizontal="center" vertical="center" wrapText="1"/>
    </xf>
    <xf numFmtId="0" fontId="31" fillId="5" borderId="2" xfId="0" applyFont="1" applyFill="1" applyBorder="1" applyAlignment="1">
      <alignment horizontal="center" vertical="center" wrapText="1"/>
    </xf>
    <xf numFmtId="0" fontId="31" fillId="4" borderId="2" xfId="0" applyFont="1" applyFill="1" applyBorder="1" applyAlignment="1">
      <alignment horizontal="center" vertical="center" wrapText="1"/>
    </xf>
    <xf numFmtId="0" fontId="31" fillId="5" borderId="23" xfId="0" applyFont="1" applyFill="1" applyBorder="1" applyAlignment="1">
      <alignment horizontal="center" vertical="center" wrapText="1"/>
    </xf>
    <xf numFmtId="0" fontId="31" fillId="0" borderId="1" xfId="0" applyFont="1" applyBorder="1" applyAlignment="1">
      <alignment horizontal="center" wrapText="1"/>
    </xf>
    <xf numFmtId="0" fontId="31" fillId="0" borderId="23" xfId="0" applyFont="1" applyBorder="1" applyAlignment="1">
      <alignment horizontal="center" wrapText="1"/>
    </xf>
    <xf numFmtId="0" fontId="31" fillId="0" borderId="2" xfId="0" applyFont="1" applyBorder="1" applyAlignment="1">
      <alignment horizontal="center" wrapText="1"/>
    </xf>
    <xf numFmtId="0" fontId="39" fillId="0" borderId="54" xfId="0" applyFont="1" applyBorder="1" applyAlignment="1">
      <alignment horizontal="center"/>
    </xf>
    <xf numFmtId="0" fontId="31" fillId="4" borderId="1" xfId="0" applyFont="1" applyFill="1" applyBorder="1" applyAlignment="1">
      <alignment horizontal="center" wrapText="1"/>
    </xf>
    <xf numFmtId="0" fontId="31" fillId="4" borderId="2" xfId="0" applyFont="1" applyFill="1" applyBorder="1" applyAlignment="1">
      <alignment horizontal="center" wrapText="1"/>
    </xf>
    <xf numFmtId="0" fontId="28" fillId="0" borderId="57" xfId="0" applyFont="1" applyBorder="1" applyAlignment="1">
      <alignment horizontal="center" wrapText="1"/>
    </xf>
    <xf numFmtId="0" fontId="28" fillId="0" borderId="53" xfId="0" applyFont="1" applyBorder="1" applyAlignment="1">
      <alignment horizontal="center" wrapText="1"/>
    </xf>
    <xf numFmtId="0" fontId="28" fillId="0" borderId="56" xfId="0" applyFont="1" applyBorder="1" applyAlignment="1">
      <alignment horizontal="center" wrapText="1"/>
    </xf>
    <xf numFmtId="0" fontId="30" fillId="6" borderId="30" xfId="0" applyFont="1" applyFill="1" applyBorder="1" applyAlignment="1">
      <alignment horizontal="center"/>
    </xf>
    <xf numFmtId="0" fontId="30" fillId="6" borderId="68" xfId="0" applyFont="1" applyFill="1" applyBorder="1" applyAlignment="1">
      <alignment horizontal="center"/>
    </xf>
    <xf numFmtId="0" fontId="30" fillId="6" borderId="69" xfId="0" applyFont="1" applyFill="1" applyBorder="1" applyAlignment="1">
      <alignment horizontal="center"/>
    </xf>
    <xf numFmtId="0" fontId="30" fillId="6" borderId="7" xfId="0" applyFont="1" applyFill="1" applyBorder="1" applyAlignment="1">
      <alignment horizontal="center"/>
    </xf>
    <xf numFmtId="0" fontId="30" fillId="6" borderId="9" xfId="0" applyFont="1" applyFill="1" applyBorder="1" applyAlignment="1">
      <alignment horizontal="center"/>
    </xf>
    <xf numFmtId="0" fontId="30" fillId="6" borderId="24" xfId="0" applyFont="1" applyFill="1" applyBorder="1" applyAlignment="1">
      <alignment horizontal="center"/>
    </xf>
    <xf numFmtId="0" fontId="30" fillId="10" borderId="26" xfId="0" applyFont="1" applyFill="1" applyBorder="1" applyAlignment="1">
      <alignment horizontal="center" vertical="center"/>
    </xf>
    <xf numFmtId="0" fontId="30" fillId="10" borderId="42" xfId="0" applyFont="1" applyFill="1" applyBorder="1" applyAlignment="1">
      <alignment horizontal="center" vertical="center"/>
    </xf>
    <xf numFmtId="0" fontId="30" fillId="10" borderId="27" xfId="0" applyFont="1" applyFill="1" applyBorder="1" applyAlignment="1">
      <alignment horizontal="center" vertical="center"/>
    </xf>
    <xf numFmtId="0" fontId="30" fillId="10" borderId="40" xfId="0" applyFont="1" applyFill="1" applyBorder="1" applyAlignment="1">
      <alignment horizontal="center" vertical="center"/>
    </xf>
    <xf numFmtId="0" fontId="30" fillId="10" borderId="39" xfId="0" applyFont="1" applyFill="1" applyBorder="1" applyAlignment="1">
      <alignment horizontal="center" vertical="center" wrapText="1"/>
    </xf>
    <xf numFmtId="0" fontId="30" fillId="10" borderId="41" xfId="0" applyFont="1" applyFill="1" applyBorder="1" applyAlignment="1">
      <alignment horizontal="center" vertical="center" wrapText="1"/>
    </xf>
    <xf numFmtId="0" fontId="28" fillId="0" borderId="1" xfId="0" applyFont="1" applyBorder="1" applyAlignment="1">
      <alignment horizontal="center" wrapText="1"/>
    </xf>
    <xf numFmtId="0" fontId="28" fillId="0" borderId="23" xfId="0" applyFont="1" applyBorder="1" applyAlignment="1">
      <alignment horizontal="center" wrapText="1"/>
    </xf>
    <xf numFmtId="0" fontId="28" fillId="0" borderId="2" xfId="0" applyFont="1" applyBorder="1" applyAlignment="1">
      <alignment horizontal="center" wrapText="1"/>
    </xf>
    <xf numFmtId="0" fontId="28" fillId="0" borderId="1" xfId="0" applyFont="1" applyBorder="1" applyAlignment="1">
      <alignment horizontal="center" vertical="center" wrapText="1"/>
    </xf>
    <xf numFmtId="0" fontId="28" fillId="0" borderId="23" xfId="0" applyFont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 wrapText="1"/>
    </xf>
    <xf numFmtId="0" fontId="28" fillId="0" borderId="23" xfId="0" applyFont="1" applyFill="1" applyBorder="1" applyAlignment="1">
      <alignment horizontal="center" vertical="center" wrapText="1"/>
    </xf>
    <xf numFmtId="0" fontId="0" fillId="0" borderId="54" xfId="0" applyBorder="1" applyAlignment="1">
      <alignment horizontal="center"/>
    </xf>
    <xf numFmtId="0" fontId="30" fillId="6" borderId="47" xfId="0" applyFont="1" applyFill="1" applyBorder="1" applyAlignment="1">
      <alignment horizontal="center"/>
    </xf>
    <xf numFmtId="0" fontId="30" fillId="6" borderId="31" xfId="0" applyFont="1" applyFill="1" applyBorder="1" applyAlignment="1">
      <alignment horizontal="center"/>
    </xf>
    <xf numFmtId="0" fontId="28" fillId="0" borderId="1" xfId="0" applyFont="1" applyFill="1" applyBorder="1" applyAlignment="1">
      <alignment horizontal="center" wrapText="1"/>
    </xf>
    <xf numFmtId="0" fontId="28" fillId="0" borderId="23" xfId="0" applyFont="1" applyFill="1" applyBorder="1" applyAlignment="1">
      <alignment horizontal="center" wrapText="1"/>
    </xf>
    <xf numFmtId="49" fontId="0" fillId="10" borderId="7" xfId="0" applyNumberFormat="1" applyFill="1" applyBorder="1" applyAlignment="1">
      <alignment horizontal="center"/>
    </xf>
    <xf numFmtId="49" fontId="0" fillId="10" borderId="9" xfId="0" applyNumberFormat="1" applyFill="1" applyBorder="1" applyAlignment="1">
      <alignment horizontal="center"/>
    </xf>
    <xf numFmtId="49" fontId="0" fillId="10" borderId="24" xfId="0" applyNumberFormat="1" applyFill="1" applyBorder="1" applyAlignment="1">
      <alignment horizontal="center"/>
    </xf>
    <xf numFmtId="0" fontId="31" fillId="5" borderId="1" xfId="0" applyFont="1" applyFill="1" applyBorder="1" applyAlignment="1">
      <alignment horizontal="center" wrapText="1"/>
    </xf>
    <xf numFmtId="0" fontId="31" fillId="5" borderId="23" xfId="0" applyFont="1" applyFill="1" applyBorder="1" applyAlignment="1">
      <alignment horizontal="center" wrapText="1"/>
    </xf>
    <xf numFmtId="0" fontId="29" fillId="0" borderId="0" xfId="0" applyFont="1" applyAlignment="1">
      <alignment horizontal="center"/>
    </xf>
    <xf numFmtId="0" fontId="29" fillId="0" borderId="54" xfId="0" applyFont="1" applyBorder="1" applyAlignment="1">
      <alignment horizontal="center"/>
    </xf>
    <xf numFmtId="0" fontId="29" fillId="0" borderId="1" xfId="0" applyFont="1" applyBorder="1" applyAlignment="1">
      <alignment horizontal="center" vertical="center" wrapText="1"/>
    </xf>
    <xf numFmtId="0" fontId="35" fillId="0" borderId="2" xfId="0" applyFont="1" applyBorder="1" applyAlignment="1">
      <alignment horizontal="center" vertical="center" wrapText="1"/>
    </xf>
    <xf numFmtId="0" fontId="35" fillId="0" borderId="1" xfId="0" applyFont="1" applyBorder="1" applyAlignment="1">
      <alignment horizontal="center" wrapText="1"/>
    </xf>
    <xf numFmtId="0" fontId="29" fillId="0" borderId="1" xfId="0" applyFont="1" applyBorder="1" applyAlignment="1">
      <alignment horizontal="center" wrapText="1"/>
    </xf>
    <xf numFmtId="0" fontId="35" fillId="0" borderId="2" xfId="0" applyFont="1" applyBorder="1" applyAlignment="1">
      <alignment horizontal="center" wrapText="1"/>
    </xf>
    <xf numFmtId="0" fontId="35" fillId="0" borderId="7" xfId="0" applyFont="1" applyBorder="1" applyAlignment="1">
      <alignment wrapText="1"/>
    </xf>
    <xf numFmtId="0" fontId="28" fillId="0" borderId="9" xfId="0" applyFont="1" applyBorder="1" applyAlignment="1">
      <alignment wrapText="1"/>
    </xf>
    <xf numFmtId="0" fontId="28" fillId="0" borderId="24" xfId="0" applyFont="1" applyBorder="1" applyAlignment="1">
      <alignment wrapText="1"/>
    </xf>
    <xf numFmtId="0" fontId="35" fillId="0" borderId="1" xfId="0" applyFont="1" applyBorder="1" applyAlignment="1">
      <alignment horizontal="center"/>
    </xf>
    <xf numFmtId="0" fontId="35" fillId="0" borderId="2" xfId="0" applyFont="1" applyBorder="1" applyAlignment="1">
      <alignment horizontal="center"/>
    </xf>
    <xf numFmtId="0" fontId="39" fillId="0" borderId="0" xfId="0" applyFont="1" applyAlignment="1">
      <alignment horizontal="center"/>
    </xf>
    <xf numFmtId="0" fontId="28" fillId="0" borderId="7" xfId="0" applyFont="1" applyBorder="1" applyAlignment="1">
      <alignment horizontal="center"/>
    </xf>
    <xf numFmtId="0" fontId="28" fillId="0" borderId="9" xfId="0" applyFont="1" applyBorder="1" applyAlignment="1">
      <alignment horizontal="center"/>
    </xf>
    <xf numFmtId="0" fontId="28" fillId="0" borderId="24" xfId="0" applyFont="1" applyBorder="1" applyAlignment="1">
      <alignment horizontal="center"/>
    </xf>
    <xf numFmtId="14" fontId="30" fillId="0" borderId="7" xfId="0" applyNumberFormat="1" applyFont="1" applyFill="1" applyBorder="1" applyAlignment="1">
      <alignment horizontal="center"/>
    </xf>
    <xf numFmtId="0" fontId="30" fillId="0" borderId="24" xfId="0" applyFont="1" applyFill="1" applyBorder="1" applyAlignment="1">
      <alignment horizontal="center"/>
    </xf>
    <xf numFmtId="0" fontId="28" fillId="4" borderId="7" xfId="0" applyFont="1" applyFill="1" applyBorder="1" applyAlignment="1">
      <alignment horizontal="center"/>
    </xf>
    <xf numFmtId="0" fontId="28" fillId="4" borderId="9" xfId="0" applyFont="1" applyFill="1" applyBorder="1" applyAlignment="1">
      <alignment horizontal="center"/>
    </xf>
    <xf numFmtId="0" fontId="28" fillId="4" borderId="24" xfId="0" applyFont="1" applyFill="1" applyBorder="1" applyAlignment="1">
      <alignment horizontal="center"/>
    </xf>
    <xf numFmtId="0" fontId="31" fillId="0" borderId="7" xfId="0" applyFont="1" applyBorder="1" applyAlignment="1">
      <alignment horizontal="center"/>
    </xf>
    <xf numFmtId="0" fontId="31" fillId="0" borderId="24" xfId="0" applyFont="1" applyBorder="1" applyAlignment="1">
      <alignment horizontal="center"/>
    </xf>
    <xf numFmtId="0" fontId="28" fillId="0" borderId="1" xfId="0" applyFont="1" applyBorder="1" applyAlignment="1">
      <alignment horizontal="center" vertical="center"/>
    </xf>
    <xf numFmtId="0" fontId="28" fillId="0" borderId="23" xfId="0" applyFont="1" applyBorder="1" applyAlignment="1">
      <alignment horizontal="center" vertical="center"/>
    </xf>
    <xf numFmtId="0" fontId="0" fillId="2" borderId="54" xfId="7" applyFont="1" applyFill="1" applyBorder="1" applyAlignment="1">
      <alignment horizontal="center"/>
    </xf>
    <xf numFmtId="0" fontId="42" fillId="0" borderId="54" xfId="7" applyFont="1" applyBorder="1" applyAlignment="1">
      <alignment horizontal="center"/>
    </xf>
    <xf numFmtId="0" fontId="8" fillId="9" borderId="7" xfId="7" applyFont="1" applyFill="1" applyBorder="1" applyAlignment="1">
      <alignment horizontal="center"/>
    </xf>
    <xf numFmtId="0" fontId="8" fillId="9" borderId="24" xfId="7" applyFont="1" applyFill="1" applyBorder="1" applyAlignment="1">
      <alignment horizontal="center"/>
    </xf>
    <xf numFmtId="0" fontId="31" fillId="0" borderId="1" xfId="7" applyFont="1" applyBorder="1" applyAlignment="1">
      <alignment horizontal="center" vertical="center" wrapText="1"/>
    </xf>
    <xf numFmtId="0" fontId="31" fillId="0" borderId="23" xfId="0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33" fillId="0" borderId="1" xfId="7" applyFont="1" applyBorder="1" applyAlignment="1">
      <alignment horizontal="center" vertical="center" wrapText="1"/>
    </xf>
    <xf numFmtId="0" fontId="47" fillId="0" borderId="23" xfId="0" applyFont="1" applyBorder="1" applyAlignment="1">
      <alignment horizontal="center" vertical="center" wrapText="1"/>
    </xf>
    <xf numFmtId="0" fontId="33" fillId="6" borderId="1" xfId="7" applyFont="1" applyFill="1" applyBorder="1" applyAlignment="1">
      <alignment horizontal="center" vertical="center" wrapText="1"/>
    </xf>
    <xf numFmtId="0" fontId="47" fillId="6" borderId="23" xfId="0" applyFont="1" applyFill="1" applyBorder="1" applyAlignment="1">
      <alignment horizontal="center" vertical="center" wrapText="1"/>
    </xf>
    <xf numFmtId="0" fontId="28" fillId="6" borderId="7" xfId="7" applyFont="1" applyFill="1" applyBorder="1" applyAlignment="1">
      <alignment horizontal="center"/>
    </xf>
    <xf numFmtId="0" fontId="28" fillId="6" borderId="9" xfId="7" applyFont="1" applyFill="1" applyBorder="1" applyAlignment="1">
      <alignment horizontal="center"/>
    </xf>
    <xf numFmtId="0" fontId="28" fillId="6" borderId="24" xfId="7" applyFont="1" applyFill="1" applyBorder="1" applyAlignment="1">
      <alignment horizontal="center"/>
    </xf>
    <xf numFmtId="0" fontId="8" fillId="9" borderId="9" xfId="7" applyFont="1" applyFill="1" applyBorder="1" applyAlignment="1">
      <alignment horizontal="center"/>
    </xf>
    <xf numFmtId="0" fontId="28" fillId="0" borderId="23" xfId="7" applyFont="1" applyBorder="1" applyAlignment="1">
      <alignment horizontal="center" vertical="center" wrapText="1"/>
    </xf>
    <xf numFmtId="0" fontId="35" fillId="0" borderId="1" xfId="7" applyFont="1" applyBorder="1" applyAlignment="1">
      <alignment horizontal="center" vertical="center" wrapText="1"/>
    </xf>
    <xf numFmtId="0" fontId="35" fillId="0" borderId="23" xfId="7" applyFont="1" applyBorder="1" applyAlignment="1">
      <alignment horizontal="center" vertical="center" wrapText="1"/>
    </xf>
    <xf numFmtId="0" fontId="32" fillId="0" borderId="1" xfId="7" applyFont="1" applyBorder="1" applyAlignment="1">
      <alignment horizontal="center" vertical="center" wrapText="1"/>
    </xf>
    <xf numFmtId="0" fontId="32" fillId="0" borderId="23" xfId="7" applyFont="1" applyBorder="1" applyAlignment="1">
      <alignment horizontal="center" vertical="center" wrapText="1"/>
    </xf>
    <xf numFmtId="0" fontId="35" fillId="0" borderId="7" xfId="7" applyFont="1" applyBorder="1" applyAlignment="1">
      <alignment horizontal="center"/>
    </xf>
    <xf numFmtId="0" fontId="35" fillId="0" borderId="9" xfId="7" applyFont="1" applyBorder="1" applyAlignment="1">
      <alignment horizontal="center"/>
    </xf>
    <xf numFmtId="0" fontId="35" fillId="0" borderId="24" xfId="7" applyFont="1" applyBorder="1" applyAlignment="1">
      <alignment horizontal="center"/>
    </xf>
    <xf numFmtId="0" fontId="29" fillId="0" borderId="1" xfId="8" applyFont="1" applyBorder="1" applyAlignment="1">
      <alignment horizontal="center" vertical="top" wrapText="1"/>
    </xf>
    <xf numFmtId="0" fontId="29" fillId="0" borderId="2" xfId="8" applyFont="1" applyBorder="1" applyAlignment="1">
      <alignment horizontal="center" vertical="top" wrapText="1"/>
    </xf>
    <xf numFmtId="0" fontId="53" fillId="0" borderId="2" xfId="0" applyFont="1" applyBorder="1" applyAlignment="1">
      <alignment horizontal="center" vertical="top" wrapText="1"/>
    </xf>
    <xf numFmtId="0" fontId="30" fillId="0" borderId="1" xfId="7" applyFont="1" applyFill="1" applyBorder="1" applyAlignment="1">
      <alignment horizontal="center" vertical="top"/>
    </xf>
    <xf numFmtId="0" fontId="30" fillId="0" borderId="2" xfId="7" applyFont="1" applyFill="1" applyBorder="1" applyAlignment="1">
      <alignment horizontal="center" vertical="top"/>
    </xf>
    <xf numFmtId="0" fontId="28" fillId="0" borderId="1" xfId="8" applyFont="1" applyBorder="1" applyAlignment="1">
      <alignment horizontal="center" vertical="center" wrapText="1"/>
    </xf>
    <xf numFmtId="0" fontId="28" fillId="0" borderId="23" xfId="8" applyFont="1" applyBorder="1" applyAlignment="1">
      <alignment horizontal="center" vertical="center" wrapText="1"/>
    </xf>
    <xf numFmtId="0" fontId="28" fillId="0" borderId="2" xfId="8" applyFont="1" applyBorder="1" applyAlignment="1">
      <alignment horizontal="center" vertical="center" wrapText="1"/>
    </xf>
    <xf numFmtId="0" fontId="35" fillId="0" borderId="54" xfId="7" applyFont="1" applyBorder="1" applyAlignment="1">
      <alignment horizontal="center"/>
    </xf>
    <xf numFmtId="0" fontId="35" fillId="5" borderId="7" xfId="7" applyFont="1" applyFill="1" applyBorder="1" applyAlignment="1">
      <alignment horizontal="center" wrapText="1"/>
    </xf>
    <xf numFmtId="0" fontId="35" fillId="5" borderId="9" xfId="7" applyFont="1" applyFill="1" applyBorder="1" applyAlignment="1">
      <alignment horizontal="center" wrapText="1"/>
    </xf>
    <xf numFmtId="0" fontId="35" fillId="5" borderId="24" xfId="7" applyFont="1" applyFill="1" applyBorder="1" applyAlignment="1">
      <alignment horizontal="center" wrapText="1"/>
    </xf>
    <xf numFmtId="0" fontId="35" fillId="0" borderId="7" xfId="7" applyFont="1" applyBorder="1" applyAlignment="1">
      <alignment horizontal="center" vertical="center"/>
    </xf>
    <xf numFmtId="0" fontId="35" fillId="0" borderId="9" xfId="7" applyFont="1" applyBorder="1" applyAlignment="1">
      <alignment horizontal="center" vertical="center"/>
    </xf>
    <xf numFmtId="0" fontId="35" fillId="0" borderId="24" xfId="7" applyFont="1" applyBorder="1" applyAlignment="1">
      <alignment horizontal="center" vertical="center"/>
    </xf>
    <xf numFmtId="0" fontId="29" fillId="0" borderId="57" xfId="8" applyFont="1" applyBorder="1" applyAlignment="1">
      <alignment horizontal="center" vertical="top" wrapText="1"/>
    </xf>
    <xf numFmtId="0" fontId="53" fillId="0" borderId="56" xfId="0" applyFont="1" applyBorder="1" applyAlignment="1">
      <alignment horizontal="center" vertical="top" wrapText="1"/>
    </xf>
    <xf numFmtId="0" fontId="30" fillId="0" borderId="57" xfId="8" applyFont="1" applyBorder="1" applyAlignment="1">
      <alignment horizontal="center" vertical="top" wrapText="1"/>
    </xf>
    <xf numFmtId="0" fontId="23" fillId="0" borderId="56" xfId="0" applyFont="1" applyBorder="1" applyAlignment="1">
      <alignment horizontal="center" vertical="top" wrapText="1"/>
    </xf>
    <xf numFmtId="0" fontId="29" fillId="0" borderId="3" xfId="0" applyFont="1" applyBorder="1" applyAlignment="1">
      <alignment horizontal="center"/>
    </xf>
    <xf numFmtId="0" fontId="29" fillId="0" borderId="5" xfId="0" applyFont="1" applyBorder="1" applyAlignment="1">
      <alignment horizontal="center"/>
    </xf>
    <xf numFmtId="0" fontId="31" fillId="0" borderId="1" xfId="0" applyFont="1" applyBorder="1" applyAlignment="1">
      <alignment horizontal="center" vertical="center" wrapText="1"/>
    </xf>
    <xf numFmtId="0" fontId="31" fillId="0" borderId="65" xfId="0" applyFont="1" applyBorder="1" applyAlignment="1">
      <alignment horizontal="center" vertical="center" wrapText="1"/>
    </xf>
    <xf numFmtId="0" fontId="32" fillId="0" borderId="1" xfId="0" applyFont="1" applyBorder="1" applyAlignment="1">
      <alignment horizontal="center" wrapText="1"/>
    </xf>
    <xf numFmtId="0" fontId="32" fillId="0" borderId="23" xfId="0" applyFont="1" applyBorder="1" applyAlignment="1">
      <alignment horizontal="center" wrapText="1"/>
    </xf>
    <xf numFmtId="0" fontId="31" fillId="5" borderId="65" xfId="0" applyFont="1" applyFill="1" applyBorder="1" applyAlignment="1">
      <alignment horizontal="center" vertical="center" wrapText="1"/>
    </xf>
    <xf numFmtId="0" fontId="31" fillId="4" borderId="23" xfId="0" applyFont="1" applyFill="1" applyBorder="1" applyAlignment="1">
      <alignment horizontal="center" wrapText="1"/>
    </xf>
    <xf numFmtId="165" fontId="31" fillId="4" borderId="1" xfId="0" applyNumberFormat="1" applyFont="1" applyFill="1" applyBorder="1" applyAlignment="1">
      <alignment horizontal="center" wrapText="1"/>
    </xf>
    <xf numFmtId="165" fontId="31" fillId="4" borderId="23" xfId="0" applyNumberFormat="1" applyFont="1" applyFill="1" applyBorder="1" applyAlignment="1">
      <alignment horizontal="center" wrapText="1"/>
    </xf>
    <xf numFmtId="0" fontId="31" fillId="0" borderId="54" xfId="8" applyFont="1" applyBorder="1" applyAlignment="1">
      <alignment horizontal="center"/>
    </xf>
    <xf numFmtId="0" fontId="32" fillId="0" borderId="7" xfId="8" applyFont="1" applyBorder="1" applyAlignment="1">
      <alignment horizontal="center"/>
    </xf>
    <xf numFmtId="0" fontId="32" fillId="0" borderId="9" xfId="8" applyFont="1" applyBorder="1" applyAlignment="1">
      <alignment horizontal="center"/>
    </xf>
    <xf numFmtId="0" fontId="32" fillId="0" borderId="24" xfId="8" applyFont="1" applyBorder="1" applyAlignment="1">
      <alignment horizontal="center"/>
    </xf>
    <xf numFmtId="0" fontId="26" fillId="8" borderId="7" xfId="0" applyFont="1" applyFill="1" applyBorder="1" applyAlignment="1">
      <alignment horizontal="center"/>
    </xf>
    <xf numFmtId="0" fontId="26" fillId="8" borderId="9" xfId="0" applyFont="1" applyFill="1" applyBorder="1" applyAlignment="1">
      <alignment horizontal="center"/>
    </xf>
    <xf numFmtId="0" fontId="26" fillId="8" borderId="24" xfId="0" applyFont="1" applyFill="1" applyBorder="1" applyAlignment="1">
      <alignment horizontal="center"/>
    </xf>
    <xf numFmtId="0" fontId="35" fillId="0" borderId="7" xfId="0" applyFont="1" applyBorder="1" applyAlignment="1">
      <alignment horizontal="center"/>
    </xf>
    <xf numFmtId="0" fontId="35" fillId="0" borderId="9" xfId="0" applyFont="1" applyBorder="1" applyAlignment="1">
      <alignment horizontal="center"/>
    </xf>
    <xf numFmtId="0" fontId="35" fillId="0" borderId="24" xfId="0" applyFont="1" applyBorder="1" applyAlignment="1">
      <alignment horizontal="center"/>
    </xf>
    <xf numFmtId="0" fontId="31" fillId="0" borderId="9" xfId="0" applyFont="1" applyBorder="1" applyAlignment="1">
      <alignment horizontal="center"/>
    </xf>
    <xf numFmtId="0" fontId="31" fillId="0" borderId="60" xfId="0" applyFont="1" applyBorder="1" applyAlignment="1">
      <alignment horizontal="center"/>
    </xf>
    <xf numFmtId="0" fontId="31" fillId="0" borderId="62" xfId="0" applyFont="1" applyBorder="1" applyAlignment="1">
      <alignment horizontal="center"/>
    </xf>
    <xf numFmtId="0" fontId="36" fillId="0" borderId="54" xfId="0" applyFont="1" applyBorder="1" applyAlignment="1">
      <alignment horizontal="center"/>
    </xf>
    <xf numFmtId="0" fontId="48" fillId="0" borderId="0" xfId="0" applyFont="1" applyBorder="1" applyAlignment="1">
      <alignment horizontal="center" wrapText="1"/>
    </xf>
    <xf numFmtId="0" fontId="48" fillId="0" borderId="54" xfId="0" applyFont="1" applyBorder="1" applyAlignment="1">
      <alignment horizontal="center" wrapText="1"/>
    </xf>
    <xf numFmtId="14" fontId="32" fillId="4" borderId="1" xfId="0" applyNumberFormat="1" applyFont="1" applyFill="1" applyBorder="1" applyAlignment="1">
      <alignment horizontal="center" vertical="center" textRotation="90" wrapText="1"/>
    </xf>
    <xf numFmtId="0" fontId="0" fillId="4" borderId="23" xfId="0" applyFill="1" applyBorder="1"/>
    <xf numFmtId="0" fontId="32" fillId="4" borderId="23" xfId="0" applyFont="1" applyFill="1" applyBorder="1" applyAlignment="1">
      <alignment horizontal="center" vertical="center" textRotation="90" wrapText="1"/>
    </xf>
    <xf numFmtId="0" fontId="32" fillId="4" borderId="7" xfId="0" applyFont="1" applyFill="1" applyBorder="1" applyAlignment="1">
      <alignment horizontal="center"/>
    </xf>
    <xf numFmtId="0" fontId="32" fillId="4" borderId="24" xfId="0" applyFont="1" applyFill="1" applyBorder="1" applyAlignment="1">
      <alignment horizontal="center"/>
    </xf>
    <xf numFmtId="0" fontId="37" fillId="3" borderId="1" xfId="0" applyFont="1" applyFill="1" applyBorder="1" applyAlignment="1">
      <alignment horizontal="center" wrapText="1"/>
    </xf>
    <xf numFmtId="0" fontId="33" fillId="3" borderId="23" xfId="0" applyFont="1" applyFill="1" applyBorder="1" applyAlignment="1">
      <alignment horizontal="center" wrapText="1"/>
    </xf>
    <xf numFmtId="0" fontId="33" fillId="3" borderId="2" xfId="0" applyFont="1" applyFill="1" applyBorder="1" applyAlignment="1">
      <alignment horizontal="center" wrapText="1"/>
    </xf>
    <xf numFmtId="0" fontId="37" fillId="0" borderId="1" xfId="0" applyFont="1" applyBorder="1" applyAlignment="1">
      <alignment horizontal="center" wrapText="1"/>
    </xf>
    <xf numFmtId="0" fontId="33" fillId="0" borderId="23" xfId="0" applyFont="1" applyBorder="1" applyAlignment="1">
      <alignment horizontal="center" wrapText="1"/>
    </xf>
    <xf numFmtId="0" fontId="33" fillId="0" borderId="2" xfId="0" applyFont="1" applyBorder="1" applyAlignment="1">
      <alignment horizontal="center" wrapText="1"/>
    </xf>
    <xf numFmtId="0" fontId="31" fillId="0" borderId="57" xfId="0" applyFont="1" applyBorder="1" applyAlignment="1">
      <alignment horizontal="center" wrapText="1"/>
    </xf>
    <xf numFmtId="0" fontId="31" fillId="0" borderId="62" xfId="0" applyFont="1" applyBorder="1" applyAlignment="1">
      <alignment horizontal="center" wrapText="1"/>
    </xf>
    <xf numFmtId="0" fontId="31" fillId="0" borderId="56" xfId="0" applyFont="1" applyBorder="1" applyAlignment="1">
      <alignment horizontal="center" wrapText="1"/>
    </xf>
    <xf numFmtId="0" fontId="31" fillId="0" borderId="55" xfId="0" applyFont="1" applyBorder="1" applyAlignment="1">
      <alignment horizontal="center" wrapText="1"/>
    </xf>
    <xf numFmtId="0" fontId="28" fillId="0" borderId="62" xfId="0" applyFont="1" applyBorder="1" applyAlignment="1">
      <alignment horizontal="center" vertical="center" wrapText="1"/>
    </xf>
    <xf numFmtId="0" fontId="28" fillId="0" borderId="56" xfId="0" applyFont="1" applyBorder="1" applyAlignment="1">
      <alignment horizontal="center" vertical="center" wrapText="1"/>
    </xf>
    <xf numFmtId="0" fontId="28" fillId="0" borderId="55" xfId="0" applyFont="1" applyBorder="1" applyAlignment="1">
      <alignment horizontal="center" vertical="center" wrapText="1"/>
    </xf>
    <xf numFmtId="0" fontId="32" fillId="0" borderId="57" xfId="0" applyFont="1" applyFill="1" applyBorder="1" applyAlignment="1">
      <alignment horizontal="center" vertical="center" wrapText="1"/>
    </xf>
    <xf numFmtId="0" fontId="28" fillId="0" borderId="62" xfId="0" applyFont="1" applyFill="1" applyBorder="1" applyAlignment="1">
      <alignment horizontal="center" vertical="center" wrapText="1"/>
    </xf>
    <xf numFmtId="0" fontId="28" fillId="0" borderId="56" xfId="0" applyFont="1" applyFill="1" applyBorder="1" applyAlignment="1">
      <alignment horizontal="center" vertical="center" wrapText="1"/>
    </xf>
    <xf numFmtId="0" fontId="28" fillId="0" borderId="55" xfId="0" applyFont="1" applyFill="1" applyBorder="1" applyAlignment="1">
      <alignment horizontal="center" vertical="center" wrapText="1"/>
    </xf>
    <xf numFmtId="0" fontId="28" fillId="0" borderId="2" xfId="0" applyFont="1" applyBorder="1" applyAlignment="1">
      <alignment horizontal="center" vertical="center" wrapText="1"/>
    </xf>
    <xf numFmtId="0" fontId="39" fillId="0" borderId="7" xfId="0" applyFont="1" applyBorder="1" applyAlignment="1">
      <alignment horizontal="center" wrapText="1"/>
    </xf>
    <xf numFmtId="0" fontId="39" fillId="0" borderId="9" xfId="0" applyFont="1" applyBorder="1" applyAlignment="1">
      <alignment horizontal="center" wrapText="1"/>
    </xf>
    <xf numFmtId="0" fontId="39" fillId="0" borderId="24" xfId="0" applyFont="1" applyBorder="1" applyAlignment="1">
      <alignment horizontal="center" wrapText="1"/>
    </xf>
    <xf numFmtId="0" fontId="39" fillId="0" borderId="7" xfId="0" applyFont="1" applyFill="1" applyBorder="1" applyAlignment="1">
      <alignment horizontal="center" wrapText="1"/>
    </xf>
    <xf numFmtId="0" fontId="39" fillId="0" borderId="9" xfId="0" applyFont="1" applyFill="1" applyBorder="1" applyAlignment="1">
      <alignment horizontal="center" wrapText="1"/>
    </xf>
    <xf numFmtId="0" fontId="39" fillId="0" borderId="24" xfId="0" applyFont="1" applyFill="1" applyBorder="1" applyAlignment="1">
      <alignment horizontal="center" wrapText="1"/>
    </xf>
    <xf numFmtId="0" fontId="32" fillId="0" borderId="62" xfId="0" applyFont="1" applyBorder="1" applyAlignment="1">
      <alignment horizontal="center" vertical="center" wrapText="1"/>
    </xf>
    <xf numFmtId="0" fontId="32" fillId="0" borderId="56" xfId="0" applyFont="1" applyBorder="1" applyAlignment="1">
      <alignment horizontal="center" vertical="center" wrapText="1"/>
    </xf>
    <xf numFmtId="0" fontId="32" fillId="0" borderId="55" xfId="0" applyFont="1" applyBorder="1" applyAlignment="1">
      <alignment horizontal="center" vertical="center" wrapText="1"/>
    </xf>
    <xf numFmtId="0" fontId="37" fillId="0" borderId="1" xfId="0" applyFont="1" applyFill="1" applyBorder="1" applyAlignment="1">
      <alignment horizontal="center" wrapText="1"/>
    </xf>
    <xf numFmtId="0" fontId="33" fillId="0" borderId="23" xfId="0" applyFont="1" applyFill="1" applyBorder="1" applyAlignment="1">
      <alignment horizontal="center" wrapText="1"/>
    </xf>
  </cellXfs>
  <cellStyles count="19">
    <cellStyle name="Обычный" xfId="0" builtinId="0"/>
    <cellStyle name="Обычный 2" xfId="1"/>
    <cellStyle name="Обычный 2 2" xfId="2"/>
    <cellStyle name="Обычный 2 2 2" xfId="3"/>
    <cellStyle name="Обычный 3" xfId="4"/>
    <cellStyle name="Обычный_ANALIS" xfId="5"/>
    <cellStyle name="Обычный_ВодкаРайоны2003" xfId="6"/>
    <cellStyle name="Обычный_декабрь 2006" xfId="7"/>
    <cellStyle name="Обычный_инфор" xfId="8"/>
    <cellStyle name="Обычный_Июнь 2006" xfId="9"/>
    <cellStyle name="Обычный_Лист1" xfId="10"/>
    <cellStyle name="Обычный_Май  2004" xfId="11"/>
    <cellStyle name="Обычный_Март 2008" xfId="12"/>
    <cellStyle name="Обычный_Октябрь 2007" xfId="13"/>
    <cellStyle name="Обычный_Разбивка по месяцам 2007" xfId="14"/>
    <cellStyle name="Обычный_Старошайговский-АПК" xfId="15"/>
    <cellStyle name="Финансовый" xfId="16" builtinId="3"/>
    <cellStyle name="Финансовый 2" xfId="17"/>
    <cellStyle name="Финансовый_Октябрь 2007" xfId="1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92D050"/>
  </sheetPr>
  <dimension ref="A1:AJ53"/>
  <sheetViews>
    <sheetView tabSelected="1" zoomScale="75" zoomScaleNormal="75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G13" sqref="G13"/>
    </sheetView>
  </sheetViews>
  <sheetFormatPr defaultRowHeight="15"/>
  <cols>
    <col min="1" max="1" width="18.5546875" customWidth="1"/>
    <col min="2" max="2" width="6.77734375" customWidth="1"/>
    <col min="3" max="3" width="7.5546875" customWidth="1"/>
    <col min="4" max="4" width="8.109375" customWidth="1"/>
    <col min="5" max="5" width="6.109375" customWidth="1"/>
    <col min="6" max="6" width="7.5546875" customWidth="1"/>
    <col min="7" max="7" width="7.88671875" customWidth="1"/>
    <col min="8" max="8" width="6.21875" customWidth="1"/>
    <col min="9" max="9" width="7.77734375" customWidth="1"/>
    <col min="10" max="10" width="8.33203125" customWidth="1"/>
    <col min="11" max="11" width="6.44140625" customWidth="1"/>
    <col min="12" max="12" width="6.77734375" customWidth="1"/>
    <col min="13" max="13" width="8" style="207" customWidth="1"/>
    <col min="14" max="14" width="6.33203125" customWidth="1"/>
    <col min="15" max="15" width="8.21875" customWidth="1"/>
    <col min="16" max="16" width="6.21875" customWidth="1"/>
    <col min="17" max="17" width="24.6640625" customWidth="1"/>
    <col min="18" max="18" width="8.88671875" style="253"/>
    <col min="19" max="19" width="9.21875" style="253" customWidth="1"/>
    <col min="20" max="20" width="8.88671875" style="253"/>
    <col min="21" max="21" width="11.77734375" customWidth="1"/>
  </cols>
  <sheetData>
    <row r="1" spans="1:36" s="202" customFormat="1" ht="18" customHeight="1">
      <c r="A1" s="837" t="s">
        <v>432</v>
      </c>
      <c r="B1" s="837"/>
      <c r="C1" s="837"/>
      <c r="D1" s="837"/>
      <c r="E1" s="837"/>
      <c r="F1" s="837"/>
      <c r="G1" s="837"/>
      <c r="H1" s="837"/>
      <c r="I1" s="837"/>
      <c r="J1" s="837"/>
      <c r="K1" s="837"/>
      <c r="L1" s="837"/>
      <c r="M1" s="837"/>
      <c r="N1" s="837"/>
      <c r="O1" s="837"/>
      <c r="P1" s="837"/>
      <c r="Q1" s="499"/>
      <c r="R1" s="733"/>
      <c r="S1" s="733"/>
      <c r="T1" s="733"/>
      <c r="U1" s="500"/>
      <c r="V1" s="500"/>
      <c r="W1" s="500"/>
      <c r="X1" s="500"/>
      <c r="Y1" s="500"/>
      <c r="Z1" s="500"/>
      <c r="AA1" s="500"/>
      <c r="AB1" s="500"/>
      <c r="AC1" s="500"/>
      <c r="AD1" s="500"/>
      <c r="AE1" s="500"/>
      <c r="AF1" s="500"/>
      <c r="AG1" s="500"/>
      <c r="AH1" s="500"/>
      <c r="AI1" s="500"/>
      <c r="AJ1" s="500"/>
    </row>
    <row r="2" spans="1:36" s="202" customFormat="1" ht="18" customHeight="1" thickBot="1">
      <c r="A2" s="838" t="s">
        <v>385</v>
      </c>
      <c r="B2" s="838"/>
      <c r="C2" s="838"/>
      <c r="D2" s="838"/>
      <c r="E2" s="838"/>
      <c r="F2" s="838"/>
      <c r="G2" s="838"/>
      <c r="H2" s="838"/>
      <c r="I2" s="838"/>
      <c r="J2" s="838"/>
      <c r="K2" s="838"/>
      <c r="L2" s="839"/>
      <c r="M2" s="839"/>
      <c r="N2" s="839"/>
      <c r="O2" s="839"/>
      <c r="P2" s="839"/>
      <c r="Q2" s="501"/>
      <c r="R2" s="734"/>
      <c r="S2" s="734" t="s">
        <v>268</v>
      </c>
      <c r="T2" s="734"/>
      <c r="U2" s="500"/>
      <c r="V2" s="500"/>
      <c r="W2" s="500"/>
      <c r="X2" s="500"/>
      <c r="Y2" s="500"/>
      <c r="Z2" s="500"/>
      <c r="AA2" s="500"/>
      <c r="AB2" s="500"/>
      <c r="AC2" s="500"/>
      <c r="AD2" s="500"/>
      <c r="AE2" s="500"/>
      <c r="AF2" s="500"/>
      <c r="AG2" s="500"/>
      <c r="AH2" s="500"/>
      <c r="AI2" s="500"/>
      <c r="AJ2" s="500"/>
    </row>
    <row r="3" spans="1:36" ht="26.45" customHeight="1">
      <c r="A3" s="834" t="s">
        <v>158</v>
      </c>
      <c r="B3" s="834" t="s">
        <v>159</v>
      </c>
      <c r="C3" s="840" t="s">
        <v>350</v>
      </c>
      <c r="D3" s="840" t="s">
        <v>351</v>
      </c>
      <c r="E3" s="840" t="s">
        <v>352</v>
      </c>
      <c r="F3" s="840" t="s">
        <v>108</v>
      </c>
      <c r="G3" s="834" t="s">
        <v>109</v>
      </c>
      <c r="H3" s="834" t="s">
        <v>160</v>
      </c>
      <c r="I3" s="834" t="s">
        <v>161</v>
      </c>
      <c r="J3" s="834" t="s">
        <v>353</v>
      </c>
      <c r="K3" s="836" t="s">
        <v>352</v>
      </c>
      <c r="L3" s="831" t="s">
        <v>386</v>
      </c>
      <c r="M3" s="832"/>
      <c r="N3" s="832"/>
      <c r="O3" s="832"/>
      <c r="P3" s="833"/>
      <c r="Q3" s="253"/>
      <c r="R3" s="735" t="s">
        <v>0</v>
      </c>
      <c r="S3" s="735" t="s">
        <v>1</v>
      </c>
      <c r="T3" s="736" t="s">
        <v>3</v>
      </c>
      <c r="U3" s="253"/>
      <c r="V3" s="253"/>
      <c r="W3" s="502"/>
      <c r="X3" s="502"/>
      <c r="Y3" s="502"/>
      <c r="Z3" s="502"/>
      <c r="AA3" s="502"/>
      <c r="AB3" s="502"/>
      <c r="AC3" s="502"/>
      <c r="AD3" s="502"/>
      <c r="AE3" s="502"/>
      <c r="AF3" s="502"/>
      <c r="AG3" s="502"/>
      <c r="AH3" s="502"/>
      <c r="AI3" s="502"/>
      <c r="AJ3" s="502"/>
    </row>
    <row r="4" spans="1:36" ht="48" customHeight="1" thickBot="1">
      <c r="A4" s="835"/>
      <c r="B4" s="835"/>
      <c r="C4" s="841"/>
      <c r="D4" s="841"/>
      <c r="E4" s="841"/>
      <c r="F4" s="841"/>
      <c r="G4" s="835"/>
      <c r="H4" s="835"/>
      <c r="I4" s="835"/>
      <c r="J4" s="835"/>
      <c r="K4" s="835"/>
      <c r="L4" s="722" t="s">
        <v>0</v>
      </c>
      <c r="M4" s="256" t="s">
        <v>72</v>
      </c>
      <c r="N4" s="255" t="s">
        <v>6</v>
      </c>
      <c r="O4" s="827" t="s">
        <v>354</v>
      </c>
      <c r="P4" s="203" t="s">
        <v>352</v>
      </c>
      <c r="Q4" s="253"/>
      <c r="R4" s="737" t="s">
        <v>4</v>
      </c>
      <c r="S4" s="737" t="s">
        <v>4</v>
      </c>
      <c r="T4" s="738">
        <v>2017</v>
      </c>
      <c r="U4" s="253"/>
      <c r="V4" s="253"/>
      <c r="W4" s="502"/>
      <c r="X4" s="502"/>
      <c r="Y4" s="502"/>
      <c r="Z4" s="502"/>
      <c r="AA4" s="502"/>
      <c r="AB4" s="502"/>
      <c r="AC4" s="502"/>
      <c r="AD4" s="502"/>
      <c r="AE4" s="502"/>
      <c r="AF4" s="502"/>
      <c r="AG4" s="502"/>
      <c r="AH4" s="502"/>
      <c r="AI4" s="502"/>
      <c r="AJ4" s="502"/>
    </row>
    <row r="5" spans="1:36" ht="31.9" customHeight="1">
      <c r="A5" s="820" t="s">
        <v>215</v>
      </c>
      <c r="B5" s="165" t="s">
        <v>73</v>
      </c>
      <c r="C5" s="800">
        <v>8240.2000000000007</v>
      </c>
      <c r="D5" s="801">
        <v>850</v>
      </c>
      <c r="E5" s="802">
        <f>D5/C5*100</f>
        <v>10.315283609621124</v>
      </c>
      <c r="F5" s="803">
        <f>L5+R5</f>
        <v>850</v>
      </c>
      <c r="G5" s="359">
        <v>0</v>
      </c>
      <c r="H5" s="359">
        <f>SUM(G5/F5)*100</f>
        <v>0</v>
      </c>
      <c r="I5" s="359">
        <f>G5/D5*100</f>
        <v>0</v>
      </c>
      <c r="J5" s="360">
        <v>2349.6</v>
      </c>
      <c r="K5" s="361">
        <f>SUM(G5/J5)*100</f>
        <v>0</v>
      </c>
      <c r="L5" s="723">
        <v>0</v>
      </c>
      <c r="M5" s="376">
        <v>0</v>
      </c>
      <c r="N5" s="360">
        <v>0</v>
      </c>
      <c r="O5" s="724">
        <v>838.5</v>
      </c>
      <c r="P5" s="362">
        <f>SUM(M5/O5)*100</f>
        <v>0</v>
      </c>
      <c r="Q5" s="506" t="s">
        <v>124</v>
      </c>
      <c r="R5" s="739">
        <v>850</v>
      </c>
      <c r="S5" s="739">
        <v>0</v>
      </c>
      <c r="T5" s="740">
        <v>1742.1</v>
      </c>
      <c r="U5" s="253"/>
      <c r="V5" s="253"/>
      <c r="W5" s="502"/>
      <c r="X5" s="502"/>
      <c r="Y5" s="502"/>
      <c r="Z5" s="502"/>
      <c r="AA5" s="502"/>
      <c r="AB5" s="502"/>
      <c r="AC5" s="502"/>
      <c r="AD5" s="502"/>
      <c r="AE5" s="502"/>
      <c r="AF5" s="502"/>
      <c r="AG5" s="502"/>
      <c r="AH5" s="502"/>
      <c r="AI5" s="502"/>
      <c r="AJ5" s="502"/>
    </row>
    <row r="6" spans="1:36" ht="7.9" customHeight="1" thickBot="1">
      <c r="A6" s="820"/>
      <c r="B6" s="165"/>
      <c r="C6" s="800"/>
      <c r="D6" s="801"/>
      <c r="E6" s="802"/>
      <c r="F6" s="803"/>
      <c r="G6" s="359"/>
      <c r="H6" s="359"/>
      <c r="I6" s="359"/>
      <c r="J6" s="725"/>
      <c r="K6" s="361"/>
      <c r="L6" s="726"/>
      <c r="M6" s="425"/>
      <c r="N6" s="363"/>
      <c r="O6" s="725"/>
      <c r="P6" s="364"/>
      <c r="Q6" s="506"/>
      <c r="R6" s="741"/>
      <c r="S6" s="742"/>
      <c r="T6" s="743"/>
      <c r="U6" s="253"/>
      <c r="V6" s="253"/>
      <c r="W6" s="502"/>
      <c r="X6" s="502"/>
      <c r="Y6" s="502"/>
      <c r="Z6" s="502"/>
      <c r="AA6" s="502"/>
      <c r="AB6" s="502"/>
      <c r="AC6" s="502"/>
      <c r="AD6" s="502"/>
      <c r="AE6" s="502"/>
      <c r="AF6" s="502"/>
      <c r="AG6" s="502"/>
      <c r="AH6" s="502"/>
      <c r="AI6" s="502"/>
      <c r="AJ6" s="502"/>
    </row>
    <row r="7" spans="1:36" ht="19.149999999999999" customHeight="1">
      <c r="A7" s="821" t="s">
        <v>174</v>
      </c>
      <c r="B7" s="91" t="s">
        <v>7</v>
      </c>
      <c r="C7" s="804">
        <v>31874.6</v>
      </c>
      <c r="D7" s="805">
        <v>32050</v>
      </c>
      <c r="E7" s="806">
        <f>D7/C7*100</f>
        <v>100.55028141529621</v>
      </c>
      <c r="F7" s="803">
        <f>L7+R7</f>
        <v>7730</v>
      </c>
      <c r="G7" s="359">
        <f>M7+S7</f>
        <v>8804</v>
      </c>
      <c r="H7" s="92">
        <f>SUM(G7/F7)*100</f>
        <v>113.89391979301422</v>
      </c>
      <c r="I7" s="92">
        <f>G7/D7*100</f>
        <v>27.469578783151327</v>
      </c>
      <c r="J7" s="360">
        <f>O7+T7</f>
        <v>7613.1</v>
      </c>
      <c r="K7" s="366">
        <f>SUM(G7/J7)*100</f>
        <v>115.64277364017286</v>
      </c>
      <c r="L7" s="727">
        <v>2730</v>
      </c>
      <c r="M7" s="375">
        <v>3119.9</v>
      </c>
      <c r="N7" s="365">
        <f>SUM(M7/L7)*100</f>
        <v>114.28205128205128</v>
      </c>
      <c r="O7" s="365">
        <v>2714.1</v>
      </c>
      <c r="P7" s="368">
        <f>SUM(M7/O7)*100</f>
        <v>114.95154931653219</v>
      </c>
      <c r="Q7" s="57" t="s">
        <v>174</v>
      </c>
      <c r="R7" s="741">
        <v>5000</v>
      </c>
      <c r="S7" s="742">
        <v>5684.1</v>
      </c>
      <c r="T7" s="744">
        <v>4899</v>
      </c>
      <c r="U7" s="253"/>
      <c r="V7" s="253"/>
      <c r="W7" s="502"/>
      <c r="X7" s="502"/>
      <c r="Y7" s="502"/>
      <c r="Z7" s="502"/>
      <c r="AA7" s="502"/>
      <c r="AB7" s="502"/>
      <c r="AC7" s="502"/>
      <c r="AD7" s="502"/>
      <c r="AE7" s="502"/>
      <c r="AF7" s="502"/>
      <c r="AG7" s="502"/>
      <c r="AH7" s="502"/>
      <c r="AI7" s="502"/>
      <c r="AJ7" s="502"/>
    </row>
    <row r="8" spans="1:36" ht="6.6" customHeight="1" thickBot="1">
      <c r="A8" s="249"/>
      <c r="B8" s="91"/>
      <c r="C8" s="804"/>
      <c r="D8" s="805"/>
      <c r="E8" s="807"/>
      <c r="F8" s="808"/>
      <c r="G8" s="92"/>
      <c r="H8" s="92"/>
      <c r="I8" s="92"/>
      <c r="J8" s="365"/>
      <c r="K8" s="366"/>
      <c r="L8" s="369"/>
      <c r="M8" s="367"/>
      <c r="N8" s="365"/>
      <c r="O8" s="365"/>
      <c r="P8" s="368"/>
      <c r="Q8" s="507"/>
      <c r="R8" s="741"/>
      <c r="S8" s="742"/>
      <c r="T8" s="744"/>
      <c r="U8" s="253"/>
      <c r="V8" s="253"/>
      <c r="W8" s="502"/>
      <c r="X8" s="502"/>
      <c r="Y8" s="502"/>
      <c r="Z8" s="502"/>
      <c r="AA8" s="502"/>
      <c r="AB8" s="502"/>
      <c r="AC8" s="502"/>
      <c r="AD8" s="502"/>
      <c r="AE8" s="502"/>
      <c r="AF8" s="502"/>
      <c r="AG8" s="502"/>
      <c r="AH8" s="502"/>
      <c r="AI8" s="502"/>
      <c r="AJ8" s="502"/>
    </row>
    <row r="9" spans="1:36" ht="17.45" customHeight="1">
      <c r="A9" s="821" t="s">
        <v>175</v>
      </c>
      <c r="B9" s="91" t="s">
        <v>7</v>
      </c>
      <c r="C9" s="804">
        <v>517.70000000000005</v>
      </c>
      <c r="D9" s="805">
        <v>550</v>
      </c>
      <c r="E9" s="806">
        <f>D9/C9*100</f>
        <v>106.23913463395789</v>
      </c>
      <c r="F9" s="803">
        <f>L9+R9</f>
        <v>136</v>
      </c>
      <c r="G9" s="359">
        <f>M9+S9</f>
        <v>189.7</v>
      </c>
      <c r="H9" s="92">
        <f>SUM(G9/F9)*100</f>
        <v>139.48529411764704</v>
      </c>
      <c r="I9" s="92">
        <f>G9/D9*100</f>
        <v>34.490909090909092</v>
      </c>
      <c r="J9" s="360">
        <f>O9+T9</f>
        <v>107.6</v>
      </c>
      <c r="K9" s="366">
        <f>SUM(G9/J9)*100</f>
        <v>176.3011152416357</v>
      </c>
      <c r="L9" s="369">
        <v>41</v>
      </c>
      <c r="M9" s="367">
        <v>65.099999999999994</v>
      </c>
      <c r="N9" s="365">
        <f>SUM(M9/L9)*100</f>
        <v>158.78048780487802</v>
      </c>
      <c r="O9" s="365">
        <v>35.6</v>
      </c>
      <c r="P9" s="368">
        <f>SUM(M9/O9)*100</f>
        <v>182.86516853932582</v>
      </c>
      <c r="Q9" s="57" t="s">
        <v>175</v>
      </c>
      <c r="R9" s="742">
        <v>95</v>
      </c>
      <c r="S9" s="742">
        <v>124.6</v>
      </c>
      <c r="T9" s="744">
        <v>72</v>
      </c>
      <c r="U9" s="253"/>
      <c r="V9" s="253"/>
      <c r="W9" s="502"/>
      <c r="X9" s="502"/>
      <c r="Y9" s="502"/>
      <c r="Z9" s="502"/>
      <c r="AA9" s="502"/>
      <c r="AB9" s="502"/>
      <c r="AC9" s="502"/>
      <c r="AD9" s="502"/>
      <c r="AE9" s="502"/>
      <c r="AF9" s="502"/>
      <c r="AG9" s="502"/>
      <c r="AH9" s="502"/>
      <c r="AI9" s="502"/>
      <c r="AJ9" s="502"/>
    </row>
    <row r="10" spans="1:36" ht="7.15" customHeight="1">
      <c r="A10" s="821"/>
      <c r="B10" s="91"/>
      <c r="C10" s="804"/>
      <c r="D10" s="805"/>
      <c r="E10" s="806"/>
      <c r="F10" s="808"/>
      <c r="G10" s="92"/>
      <c r="H10" s="92"/>
      <c r="I10" s="92"/>
      <c r="J10" s="365"/>
      <c r="K10" s="366"/>
      <c r="L10" s="369"/>
      <c r="M10" s="367"/>
      <c r="N10" s="365"/>
      <c r="O10" s="365"/>
      <c r="P10" s="368"/>
      <c r="Q10" s="507"/>
      <c r="R10" s="741"/>
      <c r="S10" s="742"/>
      <c r="T10" s="744"/>
      <c r="U10" s="253"/>
      <c r="V10" s="253"/>
      <c r="W10" s="502"/>
      <c r="X10" s="502"/>
      <c r="Y10" s="502"/>
      <c r="Z10" s="502"/>
      <c r="AA10" s="502"/>
      <c r="AB10" s="502"/>
      <c r="AC10" s="502"/>
      <c r="AD10" s="502"/>
      <c r="AE10" s="502"/>
      <c r="AF10" s="502"/>
      <c r="AG10" s="502"/>
      <c r="AH10" s="502"/>
      <c r="AI10" s="502"/>
      <c r="AJ10" s="502"/>
    </row>
    <row r="11" spans="1:36" ht="40.15" customHeight="1">
      <c r="A11" s="822" t="s">
        <v>216</v>
      </c>
      <c r="B11" s="113" t="s">
        <v>180</v>
      </c>
      <c r="C11" s="804">
        <v>108215</v>
      </c>
      <c r="D11" s="805">
        <v>116000</v>
      </c>
      <c r="E11" s="806">
        <f>D11/C11*100</f>
        <v>107.19401192071341</v>
      </c>
      <c r="F11" s="803">
        <v>23620</v>
      </c>
      <c r="G11" s="376">
        <v>23700</v>
      </c>
      <c r="H11" s="92">
        <f t="shared" ref="H11" si="0">SUM(G11/F11)*100</f>
        <v>100.33869602032178</v>
      </c>
      <c r="I11" s="92">
        <f>G11/D11*100</f>
        <v>20.431034482758619</v>
      </c>
      <c r="J11" s="365">
        <v>39175</v>
      </c>
      <c r="K11" s="366">
        <f>SUM(G11/J11)*100</f>
        <v>60.497766432673892</v>
      </c>
      <c r="L11" s="369"/>
      <c r="M11" s="367"/>
      <c r="N11" s="365"/>
      <c r="O11" s="365"/>
      <c r="P11" s="368"/>
      <c r="Q11" s="507"/>
      <c r="R11" s="741"/>
      <c r="S11" s="742"/>
      <c r="T11" s="744"/>
      <c r="U11" s="253"/>
      <c r="V11" s="253"/>
      <c r="W11" s="502"/>
      <c r="X11" s="502"/>
      <c r="Y11" s="502"/>
      <c r="Z11" s="502"/>
      <c r="AA11" s="502"/>
      <c r="AB11" s="502"/>
      <c r="AC11" s="502"/>
      <c r="AD11" s="502"/>
      <c r="AE11" s="502"/>
      <c r="AF11" s="502"/>
      <c r="AG11" s="502"/>
      <c r="AH11" s="502"/>
      <c r="AI11" s="502"/>
      <c r="AJ11" s="502"/>
    </row>
    <row r="12" spans="1:36" ht="6.6" customHeight="1" thickBot="1">
      <c r="A12" s="249"/>
      <c r="B12" s="250"/>
      <c r="C12" s="804"/>
      <c r="D12" s="805"/>
      <c r="E12" s="807"/>
      <c r="F12" s="809"/>
      <c r="G12" s="370"/>
      <c r="H12" s="370"/>
      <c r="I12" s="370"/>
      <c r="J12" s="371"/>
      <c r="K12" s="372"/>
      <c r="L12" s="728"/>
      <c r="M12" s="370"/>
      <c r="N12" s="371"/>
      <c r="O12" s="371"/>
      <c r="P12" s="373"/>
      <c r="Q12" s="507"/>
      <c r="R12" s="745"/>
      <c r="S12" s="746"/>
      <c r="T12" s="747"/>
      <c r="U12" s="253"/>
      <c r="V12" s="253"/>
      <c r="W12" s="502"/>
      <c r="X12" s="502"/>
      <c r="Y12" s="502"/>
      <c r="Z12" s="502"/>
      <c r="AA12" s="502"/>
      <c r="AB12" s="502"/>
      <c r="AC12" s="502"/>
      <c r="AD12" s="502"/>
      <c r="AE12" s="502"/>
      <c r="AF12" s="502"/>
      <c r="AG12" s="502"/>
      <c r="AH12" s="502"/>
      <c r="AI12" s="502"/>
      <c r="AJ12" s="502"/>
    </row>
    <row r="13" spans="1:36" ht="28.15" customHeight="1">
      <c r="A13" s="590" t="s">
        <v>148</v>
      </c>
      <c r="B13" s="250" t="s">
        <v>8</v>
      </c>
      <c r="C13" s="804">
        <v>1136275.8</v>
      </c>
      <c r="D13" s="805">
        <v>1200778</v>
      </c>
      <c r="E13" s="806">
        <f>D13/C13*100</f>
        <v>105.67663238097651</v>
      </c>
      <c r="F13" s="803">
        <f>L13+R13</f>
        <v>247426</v>
      </c>
      <c r="G13" s="359">
        <f>M13+S13</f>
        <v>251989.5</v>
      </c>
      <c r="H13" s="367">
        <f>SUM(G13/F13)*100</f>
        <v>101.84438983776967</v>
      </c>
      <c r="I13" s="367">
        <f>G13/D13*100</f>
        <v>20.985519388263278</v>
      </c>
      <c r="J13" s="360">
        <f>O13+T13</f>
        <v>204908</v>
      </c>
      <c r="K13" s="374">
        <f>SUM(G13/J13)*100</f>
        <v>122.97689694887461</v>
      </c>
      <c r="L13" s="554">
        <v>86244</v>
      </c>
      <c r="M13" s="367">
        <v>87879.6</v>
      </c>
      <c r="N13" s="367">
        <f>SUM(M13/L13)*100</f>
        <v>101.8964797551134</v>
      </c>
      <c r="O13" s="729">
        <v>70410.7</v>
      </c>
      <c r="P13" s="498">
        <f>SUM(M13/O13)*100</f>
        <v>124.81000756987221</v>
      </c>
      <c r="Q13" s="506" t="s">
        <v>123</v>
      </c>
      <c r="R13" s="741">
        <v>161182</v>
      </c>
      <c r="S13" s="742">
        <v>164109.9</v>
      </c>
      <c r="T13" s="744">
        <v>134497.29999999999</v>
      </c>
      <c r="U13" s="253"/>
      <c r="V13" s="253"/>
      <c r="W13" s="502"/>
      <c r="X13" s="502"/>
      <c r="Y13" s="502"/>
      <c r="Z13" s="502"/>
      <c r="AA13" s="502"/>
      <c r="AB13" s="502"/>
      <c r="AC13" s="502"/>
      <c r="AD13" s="502"/>
      <c r="AE13" s="502"/>
      <c r="AF13" s="502"/>
      <c r="AG13" s="502"/>
      <c r="AH13" s="502"/>
      <c r="AI13" s="502"/>
      <c r="AJ13" s="502"/>
    </row>
    <row r="14" spans="1:36" ht="6" customHeight="1" thickBot="1">
      <c r="A14" s="251"/>
      <c r="B14" s="250"/>
      <c r="C14" s="804"/>
      <c r="D14" s="805"/>
      <c r="E14" s="807"/>
      <c r="F14" s="808"/>
      <c r="G14" s="375"/>
      <c r="H14" s="367"/>
      <c r="I14" s="367"/>
      <c r="J14" s="367"/>
      <c r="K14" s="374"/>
      <c r="L14" s="554"/>
      <c r="M14" s="367"/>
      <c r="N14" s="367"/>
      <c r="O14" s="367"/>
      <c r="P14" s="498"/>
      <c r="Q14" s="506"/>
      <c r="R14" s="748"/>
      <c r="S14" s="748"/>
      <c r="T14" s="744"/>
      <c r="U14" s="253"/>
      <c r="V14" s="253"/>
      <c r="W14" s="502"/>
      <c r="X14" s="502"/>
      <c r="Y14" s="502"/>
      <c r="Z14" s="502"/>
      <c r="AA14" s="502"/>
      <c r="AB14" s="502"/>
      <c r="AC14" s="502"/>
      <c r="AD14" s="502"/>
      <c r="AE14" s="502"/>
      <c r="AF14" s="502"/>
      <c r="AG14" s="502"/>
      <c r="AH14" s="502"/>
      <c r="AI14" s="502"/>
      <c r="AJ14" s="502"/>
    </row>
    <row r="15" spans="1:36" ht="28.9" customHeight="1">
      <c r="A15" s="590" t="s">
        <v>169</v>
      </c>
      <c r="B15" s="252" t="s">
        <v>9</v>
      </c>
      <c r="C15" s="810">
        <v>7340</v>
      </c>
      <c r="D15" s="811">
        <v>7209</v>
      </c>
      <c r="E15" s="806">
        <f>D15/C15*100</f>
        <v>98.21525885558583</v>
      </c>
      <c r="F15" s="803">
        <f>L15+R15</f>
        <v>1547</v>
      </c>
      <c r="G15" s="359">
        <f>M15+S15</f>
        <v>1614.2</v>
      </c>
      <c r="H15" s="367">
        <f>SUM(G15/F15)*100</f>
        <v>104.34389140271495</v>
      </c>
      <c r="I15" s="367">
        <f>G15/D15*100</f>
        <v>22.391455125537522</v>
      </c>
      <c r="J15" s="360">
        <f>O15+T15</f>
        <v>1609.5</v>
      </c>
      <c r="K15" s="374">
        <f>SUM(G15/J15)*100</f>
        <v>100.29201615408512</v>
      </c>
      <c r="L15" s="554">
        <v>476</v>
      </c>
      <c r="M15" s="367">
        <v>533</v>
      </c>
      <c r="N15" s="367">
        <f>SUM(M15/L15)*100</f>
        <v>111.97478991596638</v>
      </c>
      <c r="O15" s="367">
        <v>540.9</v>
      </c>
      <c r="P15" s="498">
        <f>SUM(M15/O15)*100</f>
        <v>98.539471251617684</v>
      </c>
      <c r="Q15" s="506" t="s">
        <v>71</v>
      </c>
      <c r="R15" s="741">
        <v>1071</v>
      </c>
      <c r="S15" s="742">
        <v>1081.2</v>
      </c>
      <c r="T15" s="744">
        <v>1068.5999999999999</v>
      </c>
      <c r="U15" s="253"/>
      <c r="V15" s="253"/>
      <c r="W15" s="502"/>
      <c r="X15" s="502"/>
      <c r="Y15" s="502"/>
      <c r="Z15" s="502"/>
      <c r="AA15" s="502"/>
      <c r="AB15" s="502"/>
      <c r="AC15" s="502"/>
      <c r="AD15" s="502"/>
      <c r="AE15" s="502"/>
      <c r="AF15" s="502"/>
      <c r="AG15" s="502"/>
      <c r="AH15" s="502"/>
      <c r="AI15" s="502"/>
      <c r="AJ15" s="502"/>
    </row>
    <row r="16" spans="1:36" ht="6.6" customHeight="1" thickBot="1">
      <c r="A16" s="251"/>
      <c r="B16" s="93"/>
      <c r="C16" s="810"/>
      <c r="D16" s="811"/>
      <c r="E16" s="812"/>
      <c r="F16" s="808"/>
      <c r="G16" s="375"/>
      <c r="H16" s="367"/>
      <c r="I16" s="367"/>
      <c r="J16" s="730"/>
      <c r="K16" s="374"/>
      <c r="L16" s="554"/>
      <c r="M16" s="651"/>
      <c r="N16" s="371"/>
      <c r="O16" s="730"/>
      <c r="P16" s="368"/>
      <c r="Q16" s="506"/>
      <c r="R16" s="748"/>
      <c r="S16" s="748"/>
      <c r="T16" s="749"/>
      <c r="U16" s="253"/>
      <c r="V16" s="253"/>
      <c r="W16" s="502"/>
      <c r="X16" s="502"/>
      <c r="Y16" s="502"/>
      <c r="Z16" s="502"/>
      <c r="AA16" s="502"/>
      <c r="AB16" s="502"/>
      <c r="AC16" s="502"/>
      <c r="AD16" s="502"/>
      <c r="AE16" s="502"/>
      <c r="AF16" s="502"/>
      <c r="AG16" s="502"/>
      <c r="AH16" s="502"/>
      <c r="AI16" s="502"/>
      <c r="AJ16" s="502"/>
    </row>
    <row r="17" spans="1:36" s="207" customFormat="1" ht="16.149999999999999" customHeight="1">
      <c r="A17" s="251" t="s">
        <v>10</v>
      </c>
      <c r="B17" s="250" t="s">
        <v>8</v>
      </c>
      <c r="C17" s="804">
        <v>65957.5</v>
      </c>
      <c r="D17" s="813">
        <v>54915.199999999997</v>
      </c>
      <c r="E17" s="806">
        <f>D17/C17*100</f>
        <v>83.258461888337195</v>
      </c>
      <c r="F17" s="803">
        <v>13483.2</v>
      </c>
      <c r="G17" s="359">
        <v>15382.2</v>
      </c>
      <c r="H17" s="367">
        <f>SUM(G17/F17)*100</f>
        <v>114.08419366322535</v>
      </c>
      <c r="I17" s="367">
        <f>G17/D17*100</f>
        <v>28.010823961307619</v>
      </c>
      <c r="J17" s="360">
        <f>O17+T17</f>
        <v>14735.900000000001</v>
      </c>
      <c r="K17" s="374">
        <f>SUM(G17/J17)*100</f>
        <v>104.38588752638114</v>
      </c>
      <c r="L17" s="554">
        <v>4141.3</v>
      </c>
      <c r="M17" s="367">
        <v>5920.5</v>
      </c>
      <c r="N17" s="367">
        <f>SUM(M17/L17)*100</f>
        <v>142.96235481612055</v>
      </c>
      <c r="O17" s="367">
        <v>5962.7</v>
      </c>
      <c r="P17" s="498">
        <f>SUM(M17/O17)*100</f>
        <v>99.292266926056996</v>
      </c>
      <c r="Q17" s="508" t="s">
        <v>10</v>
      </c>
      <c r="R17" s="746">
        <v>8664</v>
      </c>
      <c r="S17" s="746">
        <v>9425.7000000000007</v>
      </c>
      <c r="T17" s="750">
        <v>8773.2000000000007</v>
      </c>
      <c r="U17" s="333"/>
      <c r="V17" s="333"/>
      <c r="W17" s="503"/>
      <c r="X17" s="503"/>
      <c r="Y17" s="503"/>
      <c r="Z17" s="503"/>
      <c r="AA17" s="503"/>
      <c r="AB17" s="503"/>
      <c r="AC17" s="503"/>
      <c r="AD17" s="503"/>
      <c r="AE17" s="503"/>
      <c r="AF17" s="503"/>
      <c r="AG17" s="503"/>
      <c r="AH17" s="503"/>
      <c r="AI17" s="503"/>
      <c r="AJ17" s="503"/>
    </row>
    <row r="18" spans="1:36" ht="10.9" customHeight="1" thickBot="1">
      <c r="A18" s="251"/>
      <c r="B18" s="91"/>
      <c r="C18" s="804"/>
      <c r="D18" s="805"/>
      <c r="E18" s="807"/>
      <c r="F18" s="813"/>
      <c r="G18" s="92"/>
      <c r="H18" s="92"/>
      <c r="I18" s="92"/>
      <c r="J18" s="365"/>
      <c r="K18" s="366"/>
      <c r="L18" s="369"/>
      <c r="M18" s="367"/>
      <c r="N18" s="365"/>
      <c r="O18" s="365"/>
      <c r="P18" s="368"/>
      <c r="Q18" s="506"/>
      <c r="R18" s="742"/>
      <c r="S18" s="742"/>
      <c r="T18" s="751"/>
      <c r="U18" s="253"/>
      <c r="V18" s="253"/>
      <c r="W18" s="502"/>
      <c r="X18" s="502"/>
      <c r="Y18" s="502"/>
      <c r="Z18" s="502"/>
      <c r="AA18" s="502"/>
      <c r="AB18" s="502"/>
      <c r="AC18" s="502"/>
      <c r="AD18" s="502"/>
      <c r="AE18" s="502"/>
      <c r="AF18" s="502"/>
      <c r="AG18" s="502"/>
      <c r="AH18" s="502"/>
      <c r="AI18" s="502"/>
      <c r="AJ18" s="502"/>
    </row>
    <row r="19" spans="1:36" ht="17.45" customHeight="1">
      <c r="A19" s="251" t="s">
        <v>128</v>
      </c>
      <c r="B19" s="91" t="s">
        <v>129</v>
      </c>
      <c r="C19" s="804">
        <v>5357.8</v>
      </c>
      <c r="D19" s="805">
        <v>5400</v>
      </c>
      <c r="E19" s="806">
        <f>D19/C19*100</f>
        <v>100.78763671656277</v>
      </c>
      <c r="F19" s="813">
        <v>700</v>
      </c>
      <c r="G19" s="359">
        <f>M19+S19</f>
        <v>703.9</v>
      </c>
      <c r="H19" s="367">
        <f>SUM(G19/F19)*100</f>
        <v>100.55714285714285</v>
      </c>
      <c r="I19" s="92">
        <f>G19/D19*100</f>
        <v>13.035185185185187</v>
      </c>
      <c r="J19" s="360">
        <f>O19+T19</f>
        <v>730.59999999999991</v>
      </c>
      <c r="K19" s="377">
        <f>SUM(G19/J19)*100</f>
        <v>96.345469477142089</v>
      </c>
      <c r="L19" s="369"/>
      <c r="M19" s="367">
        <v>284.7</v>
      </c>
      <c r="N19" s="365"/>
      <c r="O19" s="365">
        <v>174.8</v>
      </c>
      <c r="P19" s="368">
        <f>SUM(M19/O19)*100</f>
        <v>162.87185354691073</v>
      </c>
      <c r="Q19" s="506" t="s">
        <v>128</v>
      </c>
      <c r="R19" s="752"/>
      <c r="S19" s="742">
        <v>419.2</v>
      </c>
      <c r="T19" s="751">
        <v>555.79999999999995</v>
      </c>
      <c r="U19" s="253"/>
      <c r="V19" s="253"/>
      <c r="W19" s="502"/>
      <c r="X19" s="502"/>
      <c r="Y19" s="502"/>
      <c r="Z19" s="502"/>
      <c r="AA19" s="502"/>
      <c r="AB19" s="502"/>
      <c r="AC19" s="502"/>
      <c r="AD19" s="502"/>
      <c r="AE19" s="502"/>
      <c r="AF19" s="502"/>
      <c r="AG19" s="502"/>
      <c r="AH19" s="502"/>
      <c r="AI19" s="502"/>
      <c r="AJ19" s="502"/>
    </row>
    <row r="20" spans="1:36" ht="10.9" customHeight="1">
      <c r="A20" s="251"/>
      <c r="B20" s="91"/>
      <c r="C20" s="804"/>
      <c r="D20" s="805"/>
      <c r="E20" s="806"/>
      <c r="F20" s="813"/>
      <c r="G20" s="92"/>
      <c r="H20" s="365"/>
      <c r="I20" s="92"/>
      <c r="J20" s="365"/>
      <c r="K20" s="377"/>
      <c r="L20" s="369"/>
      <c r="M20" s="367"/>
      <c r="N20" s="365"/>
      <c r="O20" s="365"/>
      <c r="P20" s="368"/>
      <c r="Q20" s="509"/>
      <c r="R20" s="752"/>
      <c r="S20" s="742"/>
      <c r="T20" s="751"/>
      <c r="U20" s="253"/>
      <c r="V20" s="253"/>
      <c r="W20" s="502"/>
      <c r="X20" s="502"/>
      <c r="Y20" s="502"/>
      <c r="Z20" s="502"/>
      <c r="AA20" s="502"/>
      <c r="AB20" s="502"/>
      <c r="AC20" s="502"/>
      <c r="AD20" s="502"/>
      <c r="AE20" s="502"/>
      <c r="AF20" s="502"/>
      <c r="AG20" s="502"/>
      <c r="AH20" s="502"/>
      <c r="AI20" s="502"/>
      <c r="AJ20" s="502"/>
    </row>
    <row r="21" spans="1:36" ht="27.6" customHeight="1">
      <c r="A21" s="823" t="s">
        <v>178</v>
      </c>
      <c r="B21" s="113" t="s">
        <v>179</v>
      </c>
      <c r="C21" s="804">
        <v>10698</v>
      </c>
      <c r="D21" s="805"/>
      <c r="E21" s="806"/>
      <c r="F21" s="813"/>
      <c r="G21" s="92">
        <v>10849.8</v>
      </c>
      <c r="H21" s="365">
        <f>G21/J21*100</f>
        <v>100.39418165667331</v>
      </c>
      <c r="I21" s="92"/>
      <c r="J21" s="365">
        <v>10807.2</v>
      </c>
      <c r="K21" s="377">
        <f>SUM(G21/J21)*100</f>
        <v>100.39418165667331</v>
      </c>
      <c r="L21" s="378"/>
      <c r="M21" s="367">
        <v>0</v>
      </c>
      <c r="N21" s="365"/>
      <c r="O21" s="365"/>
      <c r="P21" s="368"/>
      <c r="Q21" s="509"/>
      <c r="R21" s="742"/>
      <c r="S21" s="742"/>
      <c r="T21" s="751"/>
      <c r="U21" s="253"/>
      <c r="V21" s="253"/>
      <c r="W21" s="502"/>
      <c r="X21" s="502"/>
      <c r="Y21" s="502"/>
      <c r="Z21" s="502"/>
      <c r="AA21" s="502"/>
      <c r="AB21" s="502"/>
      <c r="AC21" s="502"/>
      <c r="AD21" s="502"/>
      <c r="AE21" s="502"/>
      <c r="AF21" s="502"/>
      <c r="AG21" s="502"/>
      <c r="AH21" s="502"/>
      <c r="AI21" s="502"/>
      <c r="AJ21" s="502"/>
    </row>
    <row r="22" spans="1:36" ht="18.600000000000001" customHeight="1">
      <c r="A22" s="824" t="s">
        <v>162</v>
      </c>
      <c r="B22" s="355" t="s">
        <v>2</v>
      </c>
      <c r="C22" s="814">
        <v>110.6</v>
      </c>
      <c r="D22" s="815">
        <v>109</v>
      </c>
      <c r="E22" s="816">
        <f>D22/C22*100</f>
        <v>98.553345388788429</v>
      </c>
      <c r="F22" s="817">
        <v>109</v>
      </c>
      <c r="G22" s="379">
        <v>109.8</v>
      </c>
      <c r="H22" s="367">
        <f t="shared" ref="H22:H24" si="1">SUM(G22/F22)*100</f>
        <v>100.73394495412845</v>
      </c>
      <c r="I22" s="92"/>
      <c r="J22" s="731">
        <v>106.7</v>
      </c>
      <c r="K22" s="377">
        <f>SUM(G22/J22)*100</f>
        <v>102.90534208059981</v>
      </c>
      <c r="L22" s="380"/>
      <c r="M22" s="379"/>
      <c r="N22" s="381"/>
      <c r="O22" s="731"/>
      <c r="P22" s="382"/>
      <c r="Q22" s="509" t="s">
        <v>125</v>
      </c>
      <c r="R22" s="752"/>
      <c r="S22" s="753"/>
      <c r="T22" s="751">
        <v>108.7</v>
      </c>
      <c r="U22" s="253"/>
      <c r="V22" s="253"/>
      <c r="W22" s="502"/>
      <c r="X22" s="502"/>
      <c r="Y22" s="502"/>
      <c r="Z22" s="502"/>
      <c r="AA22" s="502"/>
      <c r="AB22" s="502"/>
      <c r="AC22" s="502"/>
      <c r="AD22" s="502"/>
      <c r="AE22" s="502"/>
      <c r="AF22" s="502"/>
      <c r="AG22" s="502"/>
      <c r="AH22" s="502"/>
      <c r="AI22" s="502"/>
      <c r="AJ22" s="502"/>
    </row>
    <row r="23" spans="1:36" ht="51.6" customHeight="1">
      <c r="A23" s="825" t="s">
        <v>329</v>
      </c>
      <c r="B23" s="356" t="s">
        <v>2</v>
      </c>
      <c r="C23" s="818">
        <v>89.5</v>
      </c>
      <c r="D23" s="818">
        <v>101</v>
      </c>
      <c r="E23" s="819">
        <f>D23/C23*100</f>
        <v>112.84916201117319</v>
      </c>
      <c r="F23" s="819">
        <v>101</v>
      </c>
      <c r="G23" s="385">
        <v>94.3</v>
      </c>
      <c r="H23" s="385">
        <f t="shared" si="1"/>
        <v>93.366336633663366</v>
      </c>
      <c r="I23" s="358"/>
      <c r="J23" s="92"/>
      <c r="K23" s="365"/>
      <c r="L23" s="383"/>
      <c r="M23" s="367"/>
      <c r="N23" s="371"/>
      <c r="O23" s="365"/>
      <c r="P23" s="365"/>
      <c r="Q23" s="510"/>
      <c r="R23" s="511"/>
      <c r="S23" s="512"/>
      <c r="T23" s="732" t="s">
        <v>409</v>
      </c>
      <c r="U23" s="90" t="s">
        <v>413</v>
      </c>
      <c r="V23" s="253"/>
      <c r="W23" s="502" t="s">
        <v>408</v>
      </c>
      <c r="X23" s="502"/>
      <c r="Y23" s="502"/>
      <c r="Z23" s="502"/>
      <c r="AA23" s="502"/>
      <c r="AB23" s="502"/>
      <c r="AC23" s="502"/>
      <c r="AD23" s="502"/>
      <c r="AE23" s="502"/>
      <c r="AF23" s="502"/>
      <c r="AG23" s="502"/>
      <c r="AH23" s="502"/>
      <c r="AI23" s="502"/>
      <c r="AJ23" s="502"/>
    </row>
    <row r="24" spans="1:36" ht="66.599999999999994" customHeight="1">
      <c r="A24" s="826" t="s">
        <v>328</v>
      </c>
      <c r="B24" s="357" t="s">
        <v>2</v>
      </c>
      <c r="C24" s="818">
        <v>97.9</v>
      </c>
      <c r="D24" s="818">
        <v>100</v>
      </c>
      <c r="E24" s="819">
        <f>D24/C24*100</f>
        <v>102.14504596527067</v>
      </c>
      <c r="F24" s="819">
        <v>121.3</v>
      </c>
      <c r="G24" s="385">
        <v>119.1</v>
      </c>
      <c r="H24" s="385">
        <f t="shared" si="1"/>
        <v>98.186314921681785</v>
      </c>
      <c r="I24" s="358"/>
      <c r="J24" s="358"/>
      <c r="K24" s="384"/>
      <c r="L24" s="383"/>
      <c r="M24" s="367"/>
      <c r="N24" s="371"/>
      <c r="O24" s="365"/>
      <c r="P24" s="365"/>
      <c r="Q24" s="510"/>
      <c r="R24" s="511"/>
      <c r="S24" s="512"/>
      <c r="T24" s="513" t="s">
        <v>343</v>
      </c>
      <c r="U24" s="90" t="s">
        <v>410</v>
      </c>
      <c r="V24" s="90"/>
      <c r="W24" s="721"/>
      <c r="X24" s="721"/>
      <c r="Y24" s="502"/>
      <c r="Z24" s="502"/>
      <c r="AA24" s="502"/>
      <c r="AB24" s="502"/>
      <c r="AC24" s="502"/>
      <c r="AD24" s="502"/>
      <c r="AE24" s="502"/>
      <c r="AF24" s="502"/>
      <c r="AG24" s="502"/>
      <c r="AH24" s="502"/>
      <c r="AI24" s="502"/>
      <c r="AJ24" s="502"/>
    </row>
    <row r="25" spans="1:36" ht="26.45" customHeight="1">
      <c r="A25" s="204" t="s">
        <v>371</v>
      </c>
      <c r="B25" s="205"/>
      <c r="C25" s="205"/>
      <c r="D25" s="205"/>
      <c r="E25" s="205"/>
      <c r="F25" s="205"/>
      <c r="G25" s="205"/>
      <c r="H25" s="205"/>
      <c r="I25" s="205"/>
      <c r="J25" s="205"/>
      <c r="K25" s="205"/>
      <c r="L25" s="205"/>
      <c r="M25" s="235"/>
      <c r="N25" s="205"/>
      <c r="O25" s="205"/>
      <c r="P25" s="205"/>
      <c r="Q25" s="253"/>
      <c r="U25" s="90" t="s">
        <v>411</v>
      </c>
      <c r="V25" s="90" t="s">
        <v>412</v>
      </c>
      <c r="W25" s="721"/>
      <c r="X25" s="721"/>
      <c r="Y25" s="502"/>
      <c r="Z25" s="502"/>
      <c r="AA25" s="502"/>
      <c r="AB25" s="502"/>
      <c r="AC25" s="502"/>
      <c r="AD25" s="502"/>
      <c r="AE25" s="502"/>
      <c r="AF25" s="502"/>
      <c r="AG25" s="502"/>
      <c r="AH25" s="502"/>
      <c r="AI25" s="502"/>
      <c r="AJ25" s="502"/>
    </row>
    <row r="26" spans="1:36" ht="15.75">
      <c r="A26" s="31"/>
      <c r="B26" s="8"/>
      <c r="C26" s="8"/>
      <c r="D26" s="8"/>
      <c r="E26" s="8"/>
      <c r="F26" s="8"/>
      <c r="G26" s="8"/>
      <c r="Q26" s="253"/>
      <c r="S26" s="246"/>
      <c r="T26" s="514"/>
      <c r="U26" s="90" t="s">
        <v>407</v>
      </c>
      <c r="V26" s="90"/>
      <c r="W26" s="721"/>
      <c r="X26" s="721"/>
      <c r="Y26" s="502"/>
      <c r="Z26" s="502"/>
      <c r="AA26" s="502"/>
      <c r="AB26" s="502"/>
      <c r="AC26" s="502"/>
      <c r="AD26" s="502"/>
      <c r="AE26" s="502"/>
      <c r="AF26" s="502"/>
      <c r="AG26" s="502"/>
      <c r="AH26" s="502"/>
      <c r="AI26" s="502"/>
      <c r="AJ26" s="502"/>
    </row>
    <row r="27" spans="1:36" ht="15.75">
      <c r="A27" s="31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236"/>
      <c r="N27" s="8"/>
      <c r="O27" s="8"/>
      <c r="P27" s="8"/>
      <c r="Q27" s="253"/>
      <c r="U27" s="253"/>
      <c r="V27" s="253"/>
    </row>
    <row r="28" spans="1:36" ht="15.75">
      <c r="A28" s="31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236"/>
      <c r="N28" s="8"/>
      <c r="O28" s="8"/>
      <c r="P28" s="8"/>
      <c r="Q28" s="253"/>
      <c r="U28" s="253"/>
      <c r="V28" s="253"/>
    </row>
    <row r="29" spans="1:36" ht="15.75">
      <c r="A29" s="31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236"/>
      <c r="N29" s="8"/>
      <c r="O29" s="8"/>
      <c r="P29" s="8"/>
      <c r="Q29" s="253"/>
      <c r="U29" s="253"/>
      <c r="V29" s="253"/>
    </row>
    <row r="30" spans="1:36" ht="15.75">
      <c r="A30" s="31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236"/>
      <c r="N30" s="8"/>
      <c r="O30" s="8"/>
      <c r="P30" s="8"/>
      <c r="Q30" s="253"/>
      <c r="U30" s="253"/>
      <c r="V30" s="253"/>
    </row>
    <row r="31" spans="1:36" ht="15.75">
      <c r="A31" s="31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236"/>
      <c r="N31" s="8"/>
      <c r="O31" s="8"/>
      <c r="P31" s="8"/>
      <c r="Q31" s="253"/>
      <c r="U31" s="253"/>
      <c r="V31" s="253"/>
    </row>
    <row r="32" spans="1:36" ht="15.75">
      <c r="A32" s="31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236"/>
      <c r="N32" s="8"/>
      <c r="O32" s="8"/>
      <c r="P32" s="8"/>
      <c r="Q32" s="253"/>
      <c r="U32" s="253"/>
      <c r="V32" s="253"/>
    </row>
    <row r="33" spans="1:22" ht="15.75">
      <c r="A33" s="31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236"/>
      <c r="N33" s="8"/>
      <c r="O33" s="8"/>
      <c r="P33" s="8"/>
      <c r="Q33" s="253"/>
      <c r="U33" s="253"/>
      <c r="V33" s="253"/>
    </row>
    <row r="34" spans="1:22" ht="15.75">
      <c r="A34" s="31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236"/>
      <c r="N34" s="8"/>
      <c r="O34" s="8"/>
      <c r="P34" s="8"/>
      <c r="Q34" s="253"/>
      <c r="U34" s="253"/>
      <c r="V34" s="253"/>
    </row>
    <row r="35" spans="1:22" ht="15.75">
      <c r="A35" s="31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236"/>
      <c r="N35" s="8"/>
      <c r="O35" s="8"/>
      <c r="P35" s="8"/>
      <c r="Q35" s="253"/>
      <c r="U35" s="253"/>
      <c r="V35" s="253"/>
    </row>
    <row r="36" spans="1:22" ht="15.75">
      <c r="A36" s="31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236"/>
      <c r="N36" s="8"/>
      <c r="O36" s="8"/>
      <c r="P36" s="8"/>
      <c r="Q36" s="253"/>
      <c r="U36" s="253"/>
      <c r="V36" s="253"/>
    </row>
    <row r="37" spans="1:22" ht="15.75">
      <c r="A37" s="31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236"/>
      <c r="N37" s="8"/>
      <c r="O37" s="8"/>
      <c r="P37" s="8"/>
      <c r="Q37" s="253"/>
      <c r="U37" s="253"/>
      <c r="V37" s="253"/>
    </row>
    <row r="38" spans="1:22" ht="15.75">
      <c r="A38" s="31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236"/>
      <c r="N38" s="8"/>
      <c r="O38" s="8"/>
      <c r="P38" s="8"/>
      <c r="Q38" s="253"/>
      <c r="U38" s="253"/>
      <c r="V38" s="253"/>
    </row>
    <row r="39" spans="1:22" ht="15.75">
      <c r="A39" s="31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236"/>
      <c r="N39" s="8"/>
      <c r="O39" s="8"/>
      <c r="P39" s="8"/>
      <c r="Q39" s="253"/>
      <c r="U39" s="253"/>
      <c r="V39" s="253"/>
    </row>
    <row r="40" spans="1:22" ht="15.75">
      <c r="A40" s="31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236"/>
      <c r="N40" s="8"/>
      <c r="O40" s="8"/>
      <c r="P40" s="8"/>
      <c r="Q40" s="253"/>
      <c r="U40" s="253"/>
      <c r="V40" s="253"/>
    </row>
    <row r="41" spans="1:22" ht="15.75">
      <c r="A41" s="31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236"/>
      <c r="N41" s="8"/>
      <c r="O41" s="8"/>
      <c r="P41" s="8"/>
      <c r="Q41" s="253"/>
      <c r="U41" s="253"/>
      <c r="V41" s="253"/>
    </row>
    <row r="42" spans="1:22" ht="15.75">
      <c r="A42" s="31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236"/>
      <c r="N42" s="8"/>
      <c r="O42" s="8"/>
      <c r="P42" s="8"/>
      <c r="Q42" s="253"/>
      <c r="U42" s="253"/>
      <c r="V42" s="253"/>
    </row>
    <row r="43" spans="1:22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236"/>
      <c r="N43" s="8"/>
      <c r="O43" s="8"/>
      <c r="P43" s="8"/>
      <c r="Q43" s="253"/>
      <c r="U43" s="253"/>
      <c r="V43" s="253"/>
    </row>
    <row r="44" spans="1:22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236"/>
      <c r="N44" s="8"/>
      <c r="O44" s="8"/>
      <c r="P44" s="8"/>
      <c r="Q44" s="253"/>
      <c r="U44" s="253"/>
      <c r="V44" s="253"/>
    </row>
    <row r="45" spans="1:22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236"/>
      <c r="N45" s="8"/>
      <c r="O45" s="8"/>
      <c r="P45" s="8"/>
      <c r="Q45" s="253"/>
      <c r="U45" s="253"/>
      <c r="V45" s="253"/>
    </row>
    <row r="46" spans="1:22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236"/>
      <c r="N46" s="8"/>
      <c r="O46" s="8"/>
      <c r="P46" s="8"/>
      <c r="Q46" s="253"/>
      <c r="U46" s="253"/>
      <c r="V46" s="253"/>
    </row>
    <row r="47" spans="1:22" ht="16.5" customHeight="1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236"/>
      <c r="N47" s="8"/>
      <c r="O47" s="8"/>
      <c r="P47" s="8"/>
      <c r="Q47" s="253"/>
      <c r="U47" s="253"/>
      <c r="V47" s="253"/>
    </row>
    <row r="48" spans="1:22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236"/>
      <c r="N48" s="8"/>
      <c r="O48" s="8"/>
      <c r="P48" s="8"/>
      <c r="Q48" s="253"/>
      <c r="U48" s="253"/>
      <c r="V48" s="253"/>
    </row>
    <row r="49" spans="1:22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236"/>
      <c r="N49" s="8"/>
      <c r="O49" s="8"/>
      <c r="P49" s="8"/>
      <c r="Q49" s="253"/>
      <c r="U49" s="253"/>
      <c r="V49" s="253"/>
    </row>
    <row r="50" spans="1:22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236"/>
      <c r="N50" s="8"/>
      <c r="O50" s="8"/>
      <c r="P50" s="8"/>
    </row>
    <row r="51" spans="1:22"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236"/>
      <c r="N51" s="8"/>
      <c r="O51" s="8"/>
      <c r="P51" s="8"/>
    </row>
    <row r="52" spans="1:22"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236"/>
      <c r="N52" s="8"/>
      <c r="O52" s="8"/>
      <c r="P52" s="8"/>
    </row>
    <row r="53" spans="1:22"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236"/>
      <c r="N53" s="8"/>
      <c r="O53" s="8"/>
      <c r="P53" s="8"/>
    </row>
  </sheetData>
  <mergeCells count="14">
    <mergeCell ref="L3:P3"/>
    <mergeCell ref="I3:I4"/>
    <mergeCell ref="J3:J4"/>
    <mergeCell ref="K3:K4"/>
    <mergeCell ref="A1:P1"/>
    <mergeCell ref="A2:P2"/>
    <mergeCell ref="A3:A4"/>
    <mergeCell ref="B3:B4"/>
    <mergeCell ref="C3:C4"/>
    <mergeCell ref="D3:D4"/>
    <mergeCell ref="E3:E4"/>
    <mergeCell ref="F3:F4"/>
    <mergeCell ref="G3:G4"/>
    <mergeCell ref="H3:H4"/>
  </mergeCells>
  <pageMargins left="0.15748031496062992" right="0" top="0" bottom="0" header="0" footer="0"/>
  <pageSetup paperSize="9" scale="95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92D050"/>
  </sheetPr>
  <dimension ref="A1:BB29"/>
  <sheetViews>
    <sheetView zoomScale="80" zoomScaleNormal="80" workbookViewId="0">
      <pane xSplit="1" topLeftCell="B1" activePane="topRight" state="frozen"/>
      <selection pane="topRight" activeCell="P23" sqref="P23"/>
    </sheetView>
  </sheetViews>
  <sheetFormatPr defaultRowHeight="15"/>
  <cols>
    <col min="1" max="1" width="12.77734375" customWidth="1"/>
    <col min="2" max="3" width="6.33203125" customWidth="1"/>
    <col min="4" max="4" width="5.77734375" customWidth="1"/>
    <col min="5" max="5" width="5.5546875" customWidth="1"/>
    <col min="6" max="6" width="6.6640625" customWidth="1"/>
    <col min="7" max="7" width="6.21875" customWidth="1"/>
    <col min="8" max="8" width="6.88671875" customWidth="1"/>
    <col min="9" max="9" width="6.21875" customWidth="1"/>
    <col min="10" max="10" width="6.6640625" customWidth="1"/>
    <col min="11" max="11" width="8" style="87" customWidth="1"/>
    <col min="12" max="12" width="8.6640625" customWidth="1"/>
    <col min="13" max="13" width="7.77734375" customWidth="1"/>
    <col min="14" max="15" width="6.33203125" customWidth="1"/>
    <col min="16" max="16" width="5.109375" style="87" customWidth="1"/>
    <col min="17" max="17" width="6.77734375" customWidth="1"/>
    <col min="18" max="18" width="5.6640625" customWidth="1"/>
    <col min="19" max="19" width="5.77734375" customWidth="1"/>
    <col min="20" max="20" width="11.6640625" customWidth="1"/>
    <col min="21" max="21" width="5.77734375" customWidth="1"/>
    <col min="22" max="22" width="6.5546875" customWidth="1"/>
    <col min="23" max="23" width="7" customWidth="1"/>
    <col min="24" max="24" width="6.44140625" customWidth="1"/>
  </cols>
  <sheetData>
    <row r="1" spans="1:54" ht="33.75" customHeight="1" thickBot="1">
      <c r="A1" s="855" t="s">
        <v>387</v>
      </c>
      <c r="B1" s="855"/>
      <c r="C1" s="855"/>
      <c r="D1" s="855"/>
      <c r="E1" s="855"/>
      <c r="F1" s="855"/>
      <c r="G1" s="855"/>
      <c r="H1" s="855"/>
      <c r="I1" s="855"/>
      <c r="J1" s="855"/>
      <c r="K1" s="855"/>
      <c r="L1" s="855"/>
      <c r="M1" s="855"/>
      <c r="N1" s="855"/>
      <c r="O1" s="855"/>
      <c r="P1" s="855"/>
      <c r="Q1" s="855"/>
      <c r="R1" s="855"/>
    </row>
    <row r="2" spans="1:54" ht="30" customHeight="1" thickBot="1">
      <c r="A2" s="858" t="s">
        <v>141</v>
      </c>
      <c r="B2" s="845" t="s">
        <v>176</v>
      </c>
      <c r="C2" s="846"/>
      <c r="D2" s="846"/>
      <c r="E2" s="847"/>
      <c r="F2" s="845" t="s">
        <v>177</v>
      </c>
      <c r="G2" s="846"/>
      <c r="H2" s="846"/>
      <c r="I2" s="847"/>
      <c r="J2" s="845" t="s">
        <v>153</v>
      </c>
      <c r="K2" s="846"/>
      <c r="L2" s="846"/>
      <c r="M2" s="846"/>
      <c r="N2" s="847"/>
      <c r="O2" s="845" t="s">
        <v>356</v>
      </c>
      <c r="P2" s="846"/>
      <c r="Q2" s="846"/>
      <c r="R2" s="847"/>
      <c r="S2" s="852" t="s">
        <v>422</v>
      </c>
      <c r="U2" s="842" t="s">
        <v>388</v>
      </c>
      <c r="V2" s="842"/>
      <c r="W2" s="842"/>
      <c r="X2" s="842"/>
    </row>
    <row r="3" spans="1:54" s="207" customFormat="1" ht="30" customHeight="1">
      <c r="A3" s="859"/>
      <c r="B3" s="848" t="s">
        <v>389</v>
      </c>
      <c r="C3" s="843" t="s">
        <v>390</v>
      </c>
      <c r="D3" s="843" t="s">
        <v>323</v>
      </c>
      <c r="E3" s="843" t="s">
        <v>352</v>
      </c>
      <c r="F3" s="848" t="s">
        <v>389</v>
      </c>
      <c r="G3" s="843" t="s">
        <v>390</v>
      </c>
      <c r="H3" s="843" t="s">
        <v>355</v>
      </c>
      <c r="I3" s="843" t="s">
        <v>352</v>
      </c>
      <c r="J3" s="848" t="s">
        <v>389</v>
      </c>
      <c r="K3" s="843" t="s">
        <v>390</v>
      </c>
      <c r="L3" s="843" t="s">
        <v>324</v>
      </c>
      <c r="M3" s="856" t="s">
        <v>151</v>
      </c>
      <c r="N3" s="843" t="s">
        <v>352</v>
      </c>
      <c r="O3" s="848" t="s">
        <v>389</v>
      </c>
      <c r="P3" s="843" t="s">
        <v>390</v>
      </c>
      <c r="Q3" s="843" t="s">
        <v>323</v>
      </c>
      <c r="R3" s="843" t="s">
        <v>352</v>
      </c>
      <c r="S3" s="853"/>
      <c r="U3" s="640" t="s">
        <v>85</v>
      </c>
      <c r="V3" s="640" t="s">
        <v>84</v>
      </c>
      <c r="W3" s="641" t="s">
        <v>52</v>
      </c>
      <c r="X3" s="641" t="s">
        <v>53</v>
      </c>
    </row>
    <row r="4" spans="1:54" s="207" customFormat="1" ht="30" customHeight="1" thickBot="1">
      <c r="A4" s="860"/>
      <c r="B4" s="849"/>
      <c r="C4" s="844"/>
      <c r="D4" s="844"/>
      <c r="E4" s="844"/>
      <c r="F4" s="849"/>
      <c r="G4" s="844"/>
      <c r="H4" s="850"/>
      <c r="I4" s="844"/>
      <c r="J4" s="849"/>
      <c r="K4" s="844"/>
      <c r="L4" s="850"/>
      <c r="M4" s="857"/>
      <c r="N4" s="844"/>
      <c r="O4" s="851"/>
      <c r="P4" s="844"/>
      <c r="Q4" s="850"/>
      <c r="R4" s="844"/>
      <c r="S4" s="854"/>
      <c r="U4" s="639" t="s">
        <v>27</v>
      </c>
      <c r="V4" s="639" t="s">
        <v>27</v>
      </c>
      <c r="W4" s="637"/>
      <c r="X4" s="638" t="s">
        <v>55</v>
      </c>
    </row>
    <row r="5" spans="1:54" ht="30.95" customHeight="1">
      <c r="A5" s="77" t="s">
        <v>87</v>
      </c>
      <c r="B5" s="515">
        <v>1</v>
      </c>
      <c r="C5" s="103">
        <v>1</v>
      </c>
      <c r="D5" s="62"/>
      <c r="E5" s="62"/>
      <c r="F5" s="527">
        <v>350</v>
      </c>
      <c r="G5" s="101">
        <v>404.6</v>
      </c>
      <c r="H5" s="60">
        <f>SUM(G5/F5)*100</f>
        <v>115.60000000000001</v>
      </c>
      <c r="I5" s="440">
        <f>SUM(G5/V5)*100</f>
        <v>116.26436781609195</v>
      </c>
      <c r="J5" s="707">
        <v>3300</v>
      </c>
      <c r="K5" s="714">
        <v>2896.9</v>
      </c>
      <c r="L5" s="710">
        <f t="shared" ref="L5:L21" si="0">SUM(K5/J5)*100</f>
        <v>87.784848484848482</v>
      </c>
      <c r="M5" s="102">
        <f t="shared" ref="M5:M21" si="1">SUM(K5/S5)*1000</f>
        <v>4168.2014388489206</v>
      </c>
      <c r="N5" s="440">
        <f t="shared" ref="N5:N21" si="2">SUM(K5/W5)*100</f>
        <v>107.69545336257853</v>
      </c>
      <c r="O5" s="570">
        <v>32</v>
      </c>
      <c r="P5" s="720">
        <v>48</v>
      </c>
      <c r="Q5" s="715">
        <f>P5/O5*100</f>
        <v>150</v>
      </c>
      <c r="R5" s="61">
        <f t="shared" ref="R5:R21" si="3">P5/X5*100</f>
        <v>106.66666666666667</v>
      </c>
      <c r="S5" s="565">
        <v>695</v>
      </c>
      <c r="T5" s="44" t="s">
        <v>29</v>
      </c>
      <c r="U5" s="636"/>
      <c r="V5" s="636">
        <v>348</v>
      </c>
      <c r="W5" s="691">
        <v>2689.9</v>
      </c>
      <c r="X5" s="692">
        <v>45</v>
      </c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</row>
    <row r="6" spans="1:54" ht="30.95" customHeight="1">
      <c r="A6" s="56" t="s">
        <v>88</v>
      </c>
      <c r="B6" s="516"/>
      <c r="C6" s="227"/>
      <c r="D6" s="62"/>
      <c r="E6" s="62"/>
      <c r="F6" s="528"/>
      <c r="G6" s="103"/>
      <c r="H6" s="62"/>
      <c r="I6" s="441"/>
      <c r="J6" s="708">
        <v>388</v>
      </c>
      <c r="K6" s="714">
        <v>397.4</v>
      </c>
      <c r="L6" s="712">
        <f>SUM(K6/J6)*100</f>
        <v>102.42268041237112</v>
      </c>
      <c r="M6" s="104">
        <f t="shared" si="1"/>
        <v>1720.3463203463202</v>
      </c>
      <c r="N6" s="441">
        <f t="shared" si="2"/>
        <v>108.84689126266775</v>
      </c>
      <c r="O6" s="570">
        <v>8</v>
      </c>
      <c r="P6" s="720">
        <v>0</v>
      </c>
      <c r="Q6" s="716">
        <f t="shared" ref="Q6:Q21" si="4">P6/O6*100</f>
        <v>0</v>
      </c>
      <c r="R6" s="63"/>
      <c r="S6" s="565">
        <v>231</v>
      </c>
      <c r="T6" s="44" t="s">
        <v>30</v>
      </c>
      <c r="U6" s="636">
        <v>1.7</v>
      </c>
      <c r="V6" s="636"/>
      <c r="W6" s="693">
        <v>365.1</v>
      </c>
      <c r="X6" s="694">
        <v>0</v>
      </c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  <c r="AY6" s="13"/>
      <c r="AZ6" s="13"/>
      <c r="BA6" s="13"/>
      <c r="BB6" s="13"/>
    </row>
    <row r="7" spans="1:54" ht="30.95" customHeight="1">
      <c r="A7" s="56" t="s">
        <v>89</v>
      </c>
      <c r="B7" s="516"/>
      <c r="C7" s="103"/>
      <c r="D7" s="62"/>
      <c r="E7" s="62"/>
      <c r="F7" s="528"/>
      <c r="G7" s="103"/>
      <c r="H7" s="62"/>
      <c r="I7" s="441"/>
      <c r="J7" s="708">
        <v>315</v>
      </c>
      <c r="K7" s="714">
        <v>333.7</v>
      </c>
      <c r="L7" s="712">
        <f t="shared" si="0"/>
        <v>105.93650793650792</v>
      </c>
      <c r="M7" s="104">
        <f t="shared" si="1"/>
        <v>1604.3269230769231</v>
      </c>
      <c r="N7" s="441">
        <f t="shared" si="2"/>
        <v>112.05507051712557</v>
      </c>
      <c r="O7" s="570">
        <v>8</v>
      </c>
      <c r="P7" s="720">
        <v>7</v>
      </c>
      <c r="Q7" s="716">
        <f t="shared" si="4"/>
        <v>87.5</v>
      </c>
      <c r="R7" s="63">
        <f t="shared" si="3"/>
        <v>58.333333333333336</v>
      </c>
      <c r="S7" s="565">
        <v>208</v>
      </c>
      <c r="T7" s="44" t="s">
        <v>31</v>
      </c>
      <c r="U7" s="636"/>
      <c r="V7" s="636"/>
      <c r="W7" s="693">
        <v>297.8</v>
      </c>
      <c r="X7" s="694">
        <v>12</v>
      </c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  <c r="AY7" s="13"/>
      <c r="AZ7" s="13"/>
      <c r="BA7" s="13"/>
      <c r="BB7" s="13"/>
    </row>
    <row r="8" spans="1:54" ht="30.95" customHeight="1">
      <c r="A8" s="56" t="s">
        <v>90</v>
      </c>
      <c r="B8" s="516">
        <v>1</v>
      </c>
      <c r="C8" s="103">
        <v>3</v>
      </c>
      <c r="D8" s="62">
        <f>SUM(C8/B8)*100</f>
        <v>300</v>
      </c>
      <c r="E8" s="62">
        <f t="shared" ref="E8:E9" si="5">SUM(C8/U8)*100</f>
        <v>375</v>
      </c>
      <c r="F8" s="528">
        <v>285</v>
      </c>
      <c r="G8" s="103">
        <v>324.8</v>
      </c>
      <c r="H8" s="62">
        <f>SUM(G8/F8)*100</f>
        <v>113.96491228070175</v>
      </c>
      <c r="I8" s="441">
        <f>SUM(G8/V8)*100</f>
        <v>114.12508784258608</v>
      </c>
      <c r="J8" s="708">
        <v>1090</v>
      </c>
      <c r="K8" s="714">
        <v>1539</v>
      </c>
      <c r="L8" s="712">
        <f t="shared" si="0"/>
        <v>141.19266055045873</v>
      </c>
      <c r="M8" s="104">
        <f t="shared" si="1"/>
        <v>5721.1895910780677</v>
      </c>
      <c r="N8" s="441">
        <f t="shared" si="2"/>
        <v>172.72727272727272</v>
      </c>
      <c r="O8" s="570">
        <v>9</v>
      </c>
      <c r="P8" s="720">
        <v>3</v>
      </c>
      <c r="Q8" s="716">
        <f t="shared" si="4"/>
        <v>33.333333333333329</v>
      </c>
      <c r="R8" s="63">
        <f t="shared" si="3"/>
        <v>60</v>
      </c>
      <c r="S8" s="565">
        <v>269</v>
      </c>
      <c r="T8" s="44" t="s">
        <v>32</v>
      </c>
      <c r="U8" s="636">
        <v>0.8</v>
      </c>
      <c r="V8" s="636">
        <v>284.60000000000002</v>
      </c>
      <c r="W8" s="693">
        <v>891</v>
      </c>
      <c r="X8" s="694">
        <v>5</v>
      </c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3"/>
    </row>
    <row r="9" spans="1:54" ht="30.95" customHeight="1">
      <c r="A9" s="56" t="s">
        <v>91</v>
      </c>
      <c r="B9" s="516">
        <v>8</v>
      </c>
      <c r="C9" s="103">
        <v>5.5</v>
      </c>
      <c r="D9" s="62">
        <f>SUM(C9/B9)*100</f>
        <v>68.75</v>
      </c>
      <c r="E9" s="62">
        <f t="shared" si="5"/>
        <v>77.464788732394368</v>
      </c>
      <c r="F9" s="528"/>
      <c r="G9" s="103"/>
      <c r="H9" s="62"/>
      <c r="I9" s="441"/>
      <c r="J9" s="708">
        <v>600</v>
      </c>
      <c r="K9" s="714">
        <v>450.6</v>
      </c>
      <c r="L9" s="711">
        <f t="shared" si="0"/>
        <v>75.099999999999994</v>
      </c>
      <c r="M9" s="104">
        <f t="shared" si="1"/>
        <v>820.76502732240442</v>
      </c>
      <c r="N9" s="441">
        <f t="shared" si="2"/>
        <v>83.645813996658632</v>
      </c>
      <c r="O9" s="570">
        <v>11</v>
      </c>
      <c r="P9" s="720">
        <v>7</v>
      </c>
      <c r="Q9" s="716">
        <f t="shared" si="4"/>
        <v>63.636363636363633</v>
      </c>
      <c r="R9" s="63">
        <f t="shared" si="3"/>
        <v>87.5</v>
      </c>
      <c r="S9" s="565">
        <v>549</v>
      </c>
      <c r="T9" s="44" t="s">
        <v>33</v>
      </c>
      <c r="U9" s="636">
        <v>7.1</v>
      </c>
      <c r="V9" s="636"/>
      <c r="W9" s="693">
        <v>538.70000000000005</v>
      </c>
      <c r="X9" s="694">
        <v>8</v>
      </c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  <c r="AY9" s="13"/>
      <c r="AZ9" s="13"/>
      <c r="BA9" s="13"/>
      <c r="BB9" s="13"/>
    </row>
    <row r="10" spans="1:54" ht="30.95" customHeight="1">
      <c r="A10" s="56" t="s">
        <v>92</v>
      </c>
      <c r="B10" s="516"/>
      <c r="C10" s="103"/>
      <c r="D10" s="62"/>
      <c r="E10" s="62"/>
      <c r="F10" s="528"/>
      <c r="G10" s="103"/>
      <c r="H10" s="62"/>
      <c r="I10" s="441"/>
      <c r="J10" s="708">
        <v>950</v>
      </c>
      <c r="K10" s="714">
        <v>787</v>
      </c>
      <c r="L10" s="711">
        <f t="shared" si="0"/>
        <v>82.84210526315789</v>
      </c>
      <c r="M10" s="104">
        <f t="shared" si="1"/>
        <v>2248.5714285714284</v>
      </c>
      <c r="N10" s="441">
        <f t="shared" si="2"/>
        <v>92.046783625730995</v>
      </c>
      <c r="O10" s="570">
        <v>13</v>
      </c>
      <c r="P10" s="720">
        <v>12</v>
      </c>
      <c r="Q10" s="716">
        <f t="shared" si="4"/>
        <v>92.307692307692307</v>
      </c>
      <c r="R10" s="63">
        <f t="shared" si="3"/>
        <v>109.09090909090908</v>
      </c>
      <c r="S10" s="565">
        <v>350</v>
      </c>
      <c r="T10" s="44" t="s">
        <v>34</v>
      </c>
      <c r="U10" s="636"/>
      <c r="V10" s="636"/>
      <c r="W10" s="693">
        <v>855</v>
      </c>
      <c r="X10" s="694">
        <v>11</v>
      </c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  <c r="AY10" s="13"/>
      <c r="AZ10" s="13"/>
      <c r="BA10" s="13"/>
      <c r="BB10" s="13"/>
    </row>
    <row r="11" spans="1:54" ht="30.95" customHeight="1">
      <c r="A11" s="56" t="s">
        <v>93</v>
      </c>
      <c r="B11" s="516">
        <v>0</v>
      </c>
      <c r="C11" s="103">
        <v>0.9</v>
      </c>
      <c r="D11" s="62"/>
      <c r="E11" s="62"/>
      <c r="F11" s="528">
        <v>180</v>
      </c>
      <c r="G11" s="103">
        <v>211.5</v>
      </c>
      <c r="H11" s="62">
        <f>SUM(G11/F11)*100</f>
        <v>117.5</v>
      </c>
      <c r="I11" s="441">
        <f>SUM(G11/V11)*100</f>
        <v>121.34251290877796</v>
      </c>
      <c r="J11" s="708">
        <v>3850</v>
      </c>
      <c r="K11" s="714">
        <v>3851.3</v>
      </c>
      <c r="L11" s="712">
        <f t="shared" si="0"/>
        <v>100.03376623376623</v>
      </c>
      <c r="M11" s="104">
        <f t="shared" si="1"/>
        <v>4826.1904761904771</v>
      </c>
      <c r="N11" s="441">
        <f t="shared" si="2"/>
        <v>122.41505355837387</v>
      </c>
      <c r="O11" s="570">
        <v>30</v>
      </c>
      <c r="P11" s="720">
        <v>18</v>
      </c>
      <c r="Q11" s="716">
        <f t="shared" si="4"/>
        <v>60</v>
      </c>
      <c r="R11" s="63">
        <f t="shared" si="3"/>
        <v>78.260869565217391</v>
      </c>
      <c r="S11" s="565">
        <v>798</v>
      </c>
      <c r="T11" s="44" t="s">
        <v>35</v>
      </c>
      <c r="U11" s="636"/>
      <c r="V11" s="636">
        <v>174.3</v>
      </c>
      <c r="W11" s="693">
        <v>3146.1</v>
      </c>
      <c r="X11" s="694">
        <v>23</v>
      </c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  <c r="AY11" s="13"/>
      <c r="AZ11" s="13"/>
      <c r="BA11" s="13"/>
      <c r="BB11" s="13"/>
    </row>
    <row r="12" spans="1:54" ht="30.95" customHeight="1">
      <c r="A12" s="57" t="s">
        <v>94</v>
      </c>
      <c r="B12" s="474">
        <v>9</v>
      </c>
      <c r="C12" s="103">
        <v>2.4</v>
      </c>
      <c r="D12" s="62">
        <f>SUM(C12/B12)*100</f>
        <v>26.666666666666668</v>
      </c>
      <c r="E12" s="92"/>
      <c r="F12" s="529">
        <v>415</v>
      </c>
      <c r="G12" s="103">
        <v>337.1</v>
      </c>
      <c r="H12" s="62">
        <f>SUM(G12/F12)*100</f>
        <v>81.228915662650607</v>
      </c>
      <c r="I12" s="441">
        <f>SUM(G12/V12)*100</f>
        <v>84.655951783023625</v>
      </c>
      <c r="J12" s="708">
        <v>5850</v>
      </c>
      <c r="K12" s="714">
        <v>5498.7</v>
      </c>
      <c r="L12" s="711">
        <f t="shared" si="0"/>
        <v>93.994871794871798</v>
      </c>
      <c r="M12" s="104">
        <f t="shared" si="1"/>
        <v>5944.54054054054</v>
      </c>
      <c r="N12" s="441">
        <f t="shared" si="2"/>
        <v>115.25015195657184</v>
      </c>
      <c r="O12" s="570">
        <v>39</v>
      </c>
      <c r="P12" s="720">
        <v>42.4</v>
      </c>
      <c r="Q12" s="717">
        <f t="shared" si="4"/>
        <v>108.71794871794872</v>
      </c>
      <c r="R12" s="63">
        <f t="shared" si="3"/>
        <v>103.41463414634147</v>
      </c>
      <c r="S12" s="565">
        <v>925</v>
      </c>
      <c r="T12" s="44" t="s">
        <v>36</v>
      </c>
      <c r="U12" s="636"/>
      <c r="V12" s="636">
        <v>398.2</v>
      </c>
      <c r="W12" s="693">
        <v>4771.1000000000004</v>
      </c>
      <c r="X12" s="693">
        <v>41</v>
      </c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  <c r="AY12" s="13"/>
      <c r="AZ12" s="13"/>
      <c r="BA12" s="13"/>
      <c r="BB12" s="13"/>
    </row>
    <row r="13" spans="1:54" ht="30.95" customHeight="1">
      <c r="A13" s="56" t="s">
        <v>95</v>
      </c>
      <c r="B13" s="516"/>
      <c r="C13" s="103"/>
      <c r="D13" s="62"/>
      <c r="E13" s="62"/>
      <c r="F13" s="528"/>
      <c r="G13" s="103"/>
      <c r="H13" s="62"/>
      <c r="I13" s="441"/>
      <c r="J13" s="708">
        <v>325</v>
      </c>
      <c r="K13" s="714">
        <v>352.5</v>
      </c>
      <c r="L13" s="712">
        <f t="shared" si="0"/>
        <v>108.46153846153845</v>
      </c>
      <c r="M13" s="104">
        <f t="shared" si="1"/>
        <v>1450.6172839506173</v>
      </c>
      <c r="N13" s="441">
        <f t="shared" si="2"/>
        <v>115.15844495262985</v>
      </c>
      <c r="O13" s="570">
        <v>3</v>
      </c>
      <c r="P13" s="720">
        <v>0</v>
      </c>
      <c r="Q13" s="716">
        <f t="shared" si="4"/>
        <v>0</v>
      </c>
      <c r="R13" s="63"/>
      <c r="S13" s="565">
        <v>243</v>
      </c>
      <c r="T13" s="44" t="s">
        <v>56</v>
      </c>
      <c r="U13" s="636"/>
      <c r="V13" s="636"/>
      <c r="W13" s="693">
        <v>306.10000000000002</v>
      </c>
      <c r="X13" s="694">
        <v>0</v>
      </c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</row>
    <row r="14" spans="1:54" ht="30.95" customHeight="1">
      <c r="A14" s="56" t="s">
        <v>96</v>
      </c>
      <c r="B14" s="516">
        <v>10</v>
      </c>
      <c r="C14" s="103">
        <v>34.6</v>
      </c>
      <c r="D14" s="62">
        <f>SUM(C14/B14)*100</f>
        <v>346</v>
      </c>
      <c r="E14" s="92">
        <f>SUM(C14/U14)*100</f>
        <v>372.04301075268813</v>
      </c>
      <c r="F14" s="528">
        <v>725</v>
      </c>
      <c r="G14" s="103">
        <v>746.6</v>
      </c>
      <c r="H14" s="62">
        <f>SUM(G14/F14)*100</f>
        <v>102.9793103448276</v>
      </c>
      <c r="I14" s="441">
        <f>SUM(G14/V14)*100</f>
        <v>102.9793103448276</v>
      </c>
      <c r="J14" s="708">
        <v>8300</v>
      </c>
      <c r="K14" s="714">
        <v>9674.6</v>
      </c>
      <c r="L14" s="712">
        <f t="shared" si="0"/>
        <v>116.56144578313254</v>
      </c>
      <c r="M14" s="104">
        <f t="shared" si="1"/>
        <v>18605</v>
      </c>
      <c r="N14" s="441">
        <f t="shared" si="2"/>
        <v>142.98847177061779</v>
      </c>
      <c r="O14" s="570">
        <v>32</v>
      </c>
      <c r="P14" s="720">
        <v>54</v>
      </c>
      <c r="Q14" s="717">
        <f t="shared" si="4"/>
        <v>168.75</v>
      </c>
      <c r="R14" s="63">
        <f t="shared" si="3"/>
        <v>270</v>
      </c>
      <c r="S14" s="565">
        <v>520</v>
      </c>
      <c r="T14" s="44" t="s">
        <v>37</v>
      </c>
      <c r="U14" s="636">
        <v>9.3000000000000007</v>
      </c>
      <c r="V14" s="636">
        <v>725</v>
      </c>
      <c r="W14" s="693">
        <v>6766</v>
      </c>
      <c r="X14" s="694">
        <v>20</v>
      </c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  <c r="AY14" s="13"/>
      <c r="AZ14" s="13"/>
      <c r="BA14" s="13"/>
      <c r="BB14" s="13"/>
    </row>
    <row r="15" spans="1:54" ht="30.95" customHeight="1">
      <c r="A15" s="56" t="s">
        <v>97</v>
      </c>
      <c r="B15" s="475">
        <v>0</v>
      </c>
      <c r="C15" s="103">
        <v>2.9</v>
      </c>
      <c r="D15" s="62"/>
      <c r="E15" s="62"/>
      <c r="F15" s="528">
        <v>35</v>
      </c>
      <c r="G15" s="103">
        <v>61.1</v>
      </c>
      <c r="H15" s="62">
        <f>SUM(G15/F15)*100</f>
        <v>174.57142857142858</v>
      </c>
      <c r="I15" s="441">
        <f>SUM(G15/V15)*100</f>
        <v>162.93333333333334</v>
      </c>
      <c r="J15" s="708">
        <v>2350</v>
      </c>
      <c r="K15" s="714">
        <v>2366</v>
      </c>
      <c r="L15" s="712">
        <f t="shared" si="0"/>
        <v>100.68085106382978</v>
      </c>
      <c r="M15" s="104">
        <f t="shared" si="1"/>
        <v>3021.7113665389529</v>
      </c>
      <c r="N15" s="441">
        <f t="shared" si="2"/>
        <v>119.67627718765807</v>
      </c>
      <c r="O15" s="570">
        <v>23</v>
      </c>
      <c r="P15" s="720">
        <v>5</v>
      </c>
      <c r="Q15" s="716">
        <f t="shared" si="4"/>
        <v>21.739130434782609</v>
      </c>
      <c r="R15" s="63">
        <f t="shared" si="3"/>
        <v>26.315789473684209</v>
      </c>
      <c r="S15" s="565">
        <v>783</v>
      </c>
      <c r="T15" s="44" t="s">
        <v>38</v>
      </c>
      <c r="U15" s="636"/>
      <c r="V15" s="636">
        <v>37.5</v>
      </c>
      <c r="W15" s="693">
        <v>1977</v>
      </c>
      <c r="X15" s="694">
        <v>19</v>
      </c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  <c r="AY15" s="13"/>
      <c r="AZ15" s="13"/>
      <c r="BA15" s="13"/>
      <c r="BB15" s="13"/>
    </row>
    <row r="16" spans="1:54" ht="30.95" customHeight="1">
      <c r="A16" s="56" t="s">
        <v>98</v>
      </c>
      <c r="B16" s="516">
        <v>0</v>
      </c>
      <c r="C16" s="103"/>
      <c r="D16" s="62"/>
      <c r="E16" s="62">
        <f>SUM(C16/U16)*100</f>
        <v>0</v>
      </c>
      <c r="F16" s="528"/>
      <c r="G16" s="103"/>
      <c r="H16" s="62"/>
      <c r="I16" s="441"/>
      <c r="J16" s="708">
        <v>245</v>
      </c>
      <c r="K16" s="714">
        <v>245</v>
      </c>
      <c r="L16" s="712">
        <f t="shared" si="0"/>
        <v>100</v>
      </c>
      <c r="M16" s="104">
        <f t="shared" si="1"/>
        <v>1392.0454545454545</v>
      </c>
      <c r="N16" s="441">
        <f t="shared" si="2"/>
        <v>106.5217391304348</v>
      </c>
      <c r="O16" s="570">
        <v>8</v>
      </c>
      <c r="P16" s="720">
        <v>7</v>
      </c>
      <c r="Q16" s="716">
        <f t="shared" si="4"/>
        <v>87.5</v>
      </c>
      <c r="R16" s="63">
        <f t="shared" si="3"/>
        <v>116.66666666666667</v>
      </c>
      <c r="S16" s="565">
        <v>176</v>
      </c>
      <c r="T16" s="44" t="s">
        <v>39</v>
      </c>
      <c r="U16" s="636">
        <v>9</v>
      </c>
      <c r="V16" s="636"/>
      <c r="W16" s="693">
        <v>230</v>
      </c>
      <c r="X16" s="694">
        <v>6</v>
      </c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  <c r="AY16" s="13"/>
      <c r="AZ16" s="13"/>
      <c r="BA16" s="13"/>
      <c r="BB16" s="13"/>
    </row>
    <row r="17" spans="1:54" ht="30.95" customHeight="1">
      <c r="A17" s="56" t="s">
        <v>99</v>
      </c>
      <c r="B17" s="516">
        <v>10</v>
      </c>
      <c r="C17" s="227">
        <v>14.1</v>
      </c>
      <c r="D17" s="62">
        <f t="shared" ref="D17" si="6">SUM(C17/B17)*100</f>
        <v>141</v>
      </c>
      <c r="E17" s="62"/>
      <c r="F17" s="528">
        <v>450</v>
      </c>
      <c r="G17" s="103">
        <v>725.2</v>
      </c>
      <c r="H17" s="62">
        <f>SUM(G17/F17)*100</f>
        <v>161.15555555555557</v>
      </c>
      <c r="I17" s="441">
        <f>SUM(G17/V17)*100</f>
        <v>158.16793893129773</v>
      </c>
      <c r="J17" s="708">
        <v>1050</v>
      </c>
      <c r="K17" s="714">
        <v>1072.5999999999999</v>
      </c>
      <c r="L17" s="712">
        <f t="shared" si="0"/>
        <v>102.15238095238095</v>
      </c>
      <c r="M17" s="104">
        <f t="shared" si="1"/>
        <v>1541.0919540229884</v>
      </c>
      <c r="N17" s="441">
        <f t="shared" si="2"/>
        <v>117.14722586282218</v>
      </c>
      <c r="O17" s="570">
        <v>27</v>
      </c>
      <c r="P17" s="720">
        <v>21</v>
      </c>
      <c r="Q17" s="716">
        <f t="shared" si="4"/>
        <v>77.777777777777786</v>
      </c>
      <c r="R17" s="63">
        <f t="shared" si="3"/>
        <v>70</v>
      </c>
      <c r="S17" s="565">
        <v>696</v>
      </c>
      <c r="T17" s="44" t="s">
        <v>57</v>
      </c>
      <c r="U17" s="636">
        <v>7.7</v>
      </c>
      <c r="V17" s="636">
        <v>458.5</v>
      </c>
      <c r="W17" s="693">
        <v>915.6</v>
      </c>
      <c r="X17" s="694">
        <v>30</v>
      </c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  <c r="AY17" s="13"/>
      <c r="AZ17" s="13"/>
      <c r="BA17" s="13"/>
      <c r="BB17" s="13"/>
    </row>
    <row r="18" spans="1:54" ht="30.95" customHeight="1">
      <c r="A18" s="56" t="s">
        <v>100</v>
      </c>
      <c r="B18" s="475">
        <v>1</v>
      </c>
      <c r="C18" s="103">
        <v>0.7</v>
      </c>
      <c r="D18" s="62">
        <f>SUM(C18/B18)*100</f>
        <v>70</v>
      </c>
      <c r="E18" s="62"/>
      <c r="F18" s="528">
        <v>230</v>
      </c>
      <c r="G18" s="103">
        <v>196.3</v>
      </c>
      <c r="H18" s="62">
        <f>SUM(G18/F18)*100</f>
        <v>85.34782608695653</v>
      </c>
      <c r="I18" s="441">
        <f>SUM(G18/V18)*100</f>
        <v>86.058746163963178</v>
      </c>
      <c r="J18" s="708">
        <v>910</v>
      </c>
      <c r="K18" s="714">
        <v>770</v>
      </c>
      <c r="L18" s="711">
        <f t="shared" si="0"/>
        <v>84.615384615384613</v>
      </c>
      <c r="M18" s="104">
        <f t="shared" si="1"/>
        <v>2212.6436781609195</v>
      </c>
      <c r="N18" s="441">
        <f t="shared" si="2"/>
        <v>100</v>
      </c>
      <c r="O18" s="570">
        <v>9</v>
      </c>
      <c r="P18" s="720">
        <v>16</v>
      </c>
      <c r="Q18" s="717">
        <f t="shared" si="4"/>
        <v>177.77777777777777</v>
      </c>
      <c r="R18" s="63">
        <f t="shared" si="3"/>
        <v>145.45454545454547</v>
      </c>
      <c r="S18" s="565">
        <v>348</v>
      </c>
      <c r="T18" s="44" t="s">
        <v>58</v>
      </c>
      <c r="U18" s="636"/>
      <c r="V18" s="636">
        <v>228.1</v>
      </c>
      <c r="W18" s="693">
        <v>770</v>
      </c>
      <c r="X18" s="694">
        <v>11</v>
      </c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  <c r="AY18" s="13"/>
      <c r="AZ18" s="13"/>
      <c r="BA18" s="13"/>
      <c r="BB18" s="13"/>
    </row>
    <row r="19" spans="1:54" ht="30.95" customHeight="1">
      <c r="A19" s="56" t="s">
        <v>101</v>
      </c>
      <c r="B19" s="516"/>
      <c r="C19" s="103"/>
      <c r="D19" s="62"/>
      <c r="E19" s="62"/>
      <c r="F19" s="528"/>
      <c r="G19" s="103"/>
      <c r="H19" s="62"/>
      <c r="I19" s="441"/>
      <c r="J19" s="708">
        <v>55841</v>
      </c>
      <c r="K19" s="714">
        <v>56791.6</v>
      </c>
      <c r="L19" s="712">
        <f t="shared" si="0"/>
        <v>101.70233341093461</v>
      </c>
      <c r="M19" s="104">
        <f t="shared" si="1"/>
        <v>12668.213250055765</v>
      </c>
      <c r="N19" s="441">
        <f t="shared" si="2"/>
        <v>126.02963465972515</v>
      </c>
      <c r="O19" s="570">
        <v>206</v>
      </c>
      <c r="P19" s="720">
        <v>288.60000000000002</v>
      </c>
      <c r="Q19" s="717">
        <f t="shared" si="4"/>
        <v>140.09708737864079</v>
      </c>
      <c r="R19" s="63">
        <f t="shared" si="3"/>
        <v>97.204445941394425</v>
      </c>
      <c r="S19" s="565">
        <v>4483</v>
      </c>
      <c r="T19" s="44" t="s">
        <v>40</v>
      </c>
      <c r="U19" s="636"/>
      <c r="V19" s="636"/>
      <c r="W19" s="693">
        <v>45062.1</v>
      </c>
      <c r="X19" s="693">
        <v>296.89999999999998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  <c r="AY19" s="13"/>
      <c r="AZ19" s="13"/>
      <c r="BA19" s="13"/>
      <c r="BB19" s="13"/>
    </row>
    <row r="20" spans="1:54" ht="30.95" customHeight="1">
      <c r="A20" s="56" t="s">
        <v>102</v>
      </c>
      <c r="B20" s="516">
        <v>1</v>
      </c>
      <c r="C20" s="103"/>
      <c r="D20" s="62"/>
      <c r="E20" s="62"/>
      <c r="F20" s="528">
        <v>60</v>
      </c>
      <c r="G20" s="103">
        <v>112.7</v>
      </c>
      <c r="H20" s="62">
        <f>SUM(G20/F20)*100</f>
        <v>187.83333333333334</v>
      </c>
      <c r="I20" s="441">
        <f>SUM(G20/V20)*100</f>
        <v>188.14691151919868</v>
      </c>
      <c r="J20" s="708">
        <v>450</v>
      </c>
      <c r="K20" s="714">
        <v>523</v>
      </c>
      <c r="L20" s="712">
        <f t="shared" si="0"/>
        <v>116.22222222222223</v>
      </c>
      <c r="M20" s="104">
        <f t="shared" si="1"/>
        <v>1542.7728613569323</v>
      </c>
      <c r="N20" s="441">
        <f t="shared" si="2"/>
        <v>123.05882352941175</v>
      </c>
      <c r="O20" s="570">
        <v>9</v>
      </c>
      <c r="P20" s="720">
        <v>4</v>
      </c>
      <c r="Q20" s="716">
        <f t="shared" si="4"/>
        <v>44.444444444444443</v>
      </c>
      <c r="R20" s="63">
        <f t="shared" si="3"/>
        <v>40</v>
      </c>
      <c r="S20" s="565">
        <v>339</v>
      </c>
      <c r="T20" s="44" t="s">
        <v>41</v>
      </c>
      <c r="U20" s="636"/>
      <c r="V20" s="636">
        <v>59.9</v>
      </c>
      <c r="W20" s="693">
        <v>425</v>
      </c>
      <c r="X20" s="694">
        <v>10</v>
      </c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  <c r="AY20" s="13"/>
      <c r="AZ20" s="13"/>
      <c r="BA20" s="13"/>
      <c r="BB20" s="13"/>
    </row>
    <row r="21" spans="1:54" ht="30.95" customHeight="1" thickBot="1">
      <c r="A21" s="56" t="s">
        <v>103</v>
      </c>
      <c r="B21" s="517"/>
      <c r="C21" s="103"/>
      <c r="D21" s="62"/>
      <c r="E21" s="62"/>
      <c r="F21" s="530"/>
      <c r="G21" s="106"/>
      <c r="H21" s="62"/>
      <c r="I21" s="441"/>
      <c r="J21" s="709">
        <v>430</v>
      </c>
      <c r="K21" s="714">
        <v>329.7</v>
      </c>
      <c r="L21" s="711">
        <f t="shared" si="0"/>
        <v>76.674418604651166</v>
      </c>
      <c r="M21" s="104">
        <f t="shared" si="1"/>
        <v>1156.8421052631579</v>
      </c>
      <c r="N21" s="441">
        <f t="shared" si="2"/>
        <v>81.568530430479953</v>
      </c>
      <c r="O21" s="570">
        <v>9</v>
      </c>
      <c r="P21" s="720">
        <v>0</v>
      </c>
      <c r="Q21" s="716">
        <f t="shared" si="4"/>
        <v>0</v>
      </c>
      <c r="R21" s="63">
        <f t="shared" si="3"/>
        <v>0</v>
      </c>
      <c r="S21" s="565">
        <v>285</v>
      </c>
      <c r="T21" s="44" t="s">
        <v>42</v>
      </c>
      <c r="U21" s="636"/>
      <c r="V21" s="636"/>
      <c r="W21" s="693">
        <v>404.2</v>
      </c>
      <c r="X21" s="694">
        <v>3</v>
      </c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  <c r="AY21" s="13"/>
      <c r="AZ21" s="13"/>
      <c r="BA21" s="13"/>
      <c r="BB21" s="13"/>
    </row>
    <row r="22" spans="1:54" ht="30" customHeight="1" thickBot="1">
      <c r="A22" s="64"/>
      <c r="B22" s="72"/>
      <c r="C22" s="100"/>
      <c r="D22" s="107"/>
      <c r="E22" s="108"/>
      <c r="F22" s="109"/>
      <c r="G22" s="110"/>
      <c r="H22" s="107"/>
      <c r="I22" s="442"/>
      <c r="J22" s="443"/>
      <c r="K22" s="713"/>
      <c r="L22" s="107"/>
      <c r="M22" s="107"/>
      <c r="N22" s="108"/>
      <c r="O22" s="718"/>
      <c r="P22" s="719"/>
      <c r="Q22" s="100"/>
      <c r="R22" s="108"/>
      <c r="S22" s="565"/>
      <c r="T22" s="45"/>
      <c r="U22" s="636"/>
      <c r="V22" s="636"/>
      <c r="W22" s="636"/>
      <c r="X22" s="636"/>
    </row>
    <row r="23" spans="1:54" s="207" customFormat="1" ht="30" customHeight="1" thickBot="1">
      <c r="A23" s="273" t="s">
        <v>59</v>
      </c>
      <c r="B23" s="778">
        <f>SUM(B5:B21)</f>
        <v>41</v>
      </c>
      <c r="C23" s="274">
        <f>SUM(C5:C21)</f>
        <v>65.100000000000009</v>
      </c>
      <c r="D23" s="274">
        <f>SUM(C23/B23)*100</f>
        <v>158.78048780487808</v>
      </c>
      <c r="E23" s="275">
        <f>SUM(C23/U23)*100</f>
        <v>182.86516853932585</v>
      </c>
      <c r="F23" s="778">
        <f>SUM(F5:F21)</f>
        <v>2730</v>
      </c>
      <c r="G23" s="276">
        <f>SUM(G5:G21)</f>
        <v>3119.8999999999996</v>
      </c>
      <c r="H23" s="274">
        <f>SUM(G23/F23)*100</f>
        <v>114.28205128205127</v>
      </c>
      <c r="I23" s="275">
        <f>SUM(G23/V23)*100</f>
        <v>114.95154931653215</v>
      </c>
      <c r="J23" s="797">
        <f>SUM(J5:J21)</f>
        <v>86244</v>
      </c>
      <c r="K23" s="583">
        <f>SUM(K5:K21)</f>
        <v>87879.599999999991</v>
      </c>
      <c r="L23" s="274">
        <f>SUM(K23/J23)*100</f>
        <v>101.89647975511338</v>
      </c>
      <c r="M23" s="276">
        <f>SUM(K23/S23)*1000</f>
        <v>7386.08169440242</v>
      </c>
      <c r="N23" s="275">
        <f>SUM(K23/W23)*100</f>
        <v>124.8100075698722</v>
      </c>
      <c r="O23" s="778">
        <f>SUM(O5:O21)</f>
        <v>476</v>
      </c>
      <c r="P23" s="583">
        <f>SUM(P5:P21)</f>
        <v>533</v>
      </c>
      <c r="Q23" s="277">
        <f>P23/O23*100</f>
        <v>111.97478991596638</v>
      </c>
      <c r="R23" s="275">
        <f>P23/X23*100</f>
        <v>98.539471251617684</v>
      </c>
      <c r="S23" s="562">
        <f>SUM(S5:S22)</f>
        <v>11898</v>
      </c>
      <c r="T23" s="278" t="s">
        <v>59</v>
      </c>
      <c r="U23" s="657">
        <f>SUM(U5:U21)</f>
        <v>35.6</v>
      </c>
      <c r="V23" s="657">
        <f>SUM(V5:V21)</f>
        <v>2714.1000000000004</v>
      </c>
      <c r="W23" s="658">
        <f>SUM(W5:W21)</f>
        <v>70410.7</v>
      </c>
      <c r="X23" s="658">
        <f>SUM(X5:X21)</f>
        <v>540.9</v>
      </c>
    </row>
    <row r="24" spans="1:54" ht="17.25">
      <c r="A24" s="47"/>
      <c r="B24" s="347"/>
      <c r="C24" s="348"/>
      <c r="D24" s="349"/>
      <c r="E24" s="349"/>
      <c r="F24" s="350"/>
      <c r="G24" s="351"/>
      <c r="H24" s="349"/>
      <c r="I24" s="349"/>
      <c r="J24" s="349"/>
      <c r="K24" s="584"/>
      <c r="L24" s="654"/>
      <c r="M24" s="9"/>
      <c r="N24" s="9"/>
      <c r="O24" s="16"/>
      <c r="P24" s="587"/>
      <c r="Q24" s="416"/>
      <c r="R24" s="9"/>
      <c r="S24" s="1"/>
      <c r="T24" s="10"/>
      <c r="U24" s="1"/>
      <c r="V24" s="1"/>
      <c r="W24" s="346"/>
      <c r="X24" s="345"/>
      <c r="Y24" s="1"/>
    </row>
    <row r="25" spans="1:54" ht="21" customHeight="1">
      <c r="A25" s="1"/>
      <c r="B25" s="352"/>
      <c r="C25" s="352"/>
      <c r="D25" s="352"/>
      <c r="E25" s="352"/>
      <c r="F25" s="352"/>
      <c r="G25" s="352"/>
      <c r="H25" s="352"/>
      <c r="I25" s="352"/>
      <c r="J25" s="352"/>
      <c r="K25" s="238"/>
      <c r="L25" s="416"/>
      <c r="M25" s="1"/>
      <c r="N25" s="1"/>
      <c r="O25" s="1"/>
      <c r="P25" s="238"/>
      <c r="Q25" s="416"/>
      <c r="R25" s="1"/>
      <c r="S25" s="1"/>
      <c r="T25" s="1"/>
      <c r="U25" s="1"/>
      <c r="V25" s="1"/>
      <c r="W25" s="1"/>
      <c r="X25" s="238"/>
      <c r="Y25" s="1"/>
    </row>
    <row r="26" spans="1:54" ht="21" customHeight="1">
      <c r="A26" s="15"/>
      <c r="B26" s="17"/>
      <c r="C26" s="18"/>
      <c r="D26" s="18"/>
      <c r="E26" s="18"/>
      <c r="F26" s="17"/>
      <c r="G26" s="18"/>
      <c r="H26" s="18"/>
      <c r="I26" s="18"/>
      <c r="J26" s="17"/>
      <c r="K26" s="585"/>
      <c r="L26" s="18"/>
      <c r="M26" s="19"/>
      <c r="N26" s="18"/>
      <c r="O26" s="17"/>
      <c r="P26" s="588"/>
      <c r="Q26" s="20"/>
      <c r="R26" s="18"/>
      <c r="S26" s="14"/>
      <c r="T26" s="21"/>
      <c r="U26" s="22"/>
      <c r="V26" s="23"/>
      <c r="W26" s="24"/>
      <c r="X26" s="14"/>
      <c r="Y26" s="1"/>
    </row>
    <row r="27" spans="1:54" ht="16.5">
      <c r="B27" s="25"/>
      <c r="C27" s="25"/>
      <c r="D27" s="7"/>
      <c r="E27" s="22"/>
      <c r="F27" s="7"/>
      <c r="G27" s="7"/>
      <c r="H27" s="26"/>
      <c r="I27" s="27"/>
      <c r="J27" s="28"/>
      <c r="K27" s="586"/>
      <c r="L27" s="27"/>
      <c r="M27" s="30"/>
      <c r="N27" s="7"/>
      <c r="O27" s="1"/>
      <c r="R27" s="1"/>
    </row>
    <row r="28" spans="1:54" ht="20.25">
      <c r="A28" s="1" t="s">
        <v>60</v>
      </c>
      <c r="B28" s="1"/>
      <c r="C28" s="1"/>
      <c r="D28" s="1"/>
      <c r="E28" s="1"/>
      <c r="F28" s="1"/>
      <c r="G28" s="1"/>
      <c r="H28" s="9"/>
      <c r="I28" s="1"/>
      <c r="J28" s="1"/>
      <c r="K28" s="238"/>
      <c r="L28" s="1"/>
      <c r="M28" s="1"/>
      <c r="N28" s="1"/>
      <c r="O28" s="1"/>
      <c r="R28" s="1"/>
    </row>
    <row r="29" spans="1:54">
      <c r="H29" s="9"/>
      <c r="R29" s="1"/>
    </row>
  </sheetData>
  <mergeCells count="25">
    <mergeCell ref="A1:R1"/>
    <mergeCell ref="Q3:Q4"/>
    <mergeCell ref="J3:J4"/>
    <mergeCell ref="K3:K4"/>
    <mergeCell ref="L3:L4"/>
    <mergeCell ref="F2:I2"/>
    <mergeCell ref="F3:F4"/>
    <mergeCell ref="G3:G4"/>
    <mergeCell ref="P3:P4"/>
    <mergeCell ref="M3:M4"/>
    <mergeCell ref="A2:A4"/>
    <mergeCell ref="E3:E4"/>
    <mergeCell ref="I3:I4"/>
    <mergeCell ref="N3:N4"/>
    <mergeCell ref="R3:R4"/>
    <mergeCell ref="U2:X2"/>
    <mergeCell ref="C3:C4"/>
    <mergeCell ref="D3:D4"/>
    <mergeCell ref="B2:E2"/>
    <mergeCell ref="J2:N2"/>
    <mergeCell ref="B3:B4"/>
    <mergeCell ref="H3:H4"/>
    <mergeCell ref="O2:R2"/>
    <mergeCell ref="O3:O4"/>
    <mergeCell ref="S2:S4"/>
  </mergeCells>
  <phoneticPr fontId="24" type="noConversion"/>
  <pageMargins left="0.19685039370078741" right="0" top="0" bottom="0" header="0" footer="0"/>
  <pageSetup paperSize="9" scale="75" orientation="landscape" horizontalDpi="120" verticalDpi="144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92D050"/>
  </sheetPr>
  <dimension ref="A1:AR31"/>
  <sheetViews>
    <sheetView zoomScale="70" zoomScaleNormal="70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K23" sqref="K23"/>
    </sheetView>
  </sheetViews>
  <sheetFormatPr defaultRowHeight="15"/>
  <cols>
    <col min="1" max="1" width="14.109375" customWidth="1"/>
    <col min="2" max="6" width="8.6640625" customWidth="1"/>
    <col min="7" max="7" width="8.21875" customWidth="1"/>
    <col min="8" max="8" width="7.5546875" customWidth="1"/>
    <col min="9" max="9" width="8" customWidth="1"/>
    <col min="10" max="10" width="8.6640625" customWidth="1"/>
    <col min="11" max="11" width="9.33203125" customWidth="1"/>
    <col min="12" max="14" width="8.6640625" customWidth="1"/>
    <col min="15" max="15" width="7.33203125" customWidth="1"/>
    <col min="16" max="16" width="8" customWidth="1"/>
    <col min="17" max="17" width="8.6640625" customWidth="1"/>
    <col min="18" max="18" width="7.44140625" customWidth="1"/>
    <col min="19" max="19" width="6.33203125" customWidth="1"/>
    <col min="20" max="20" width="5.77734375" customWidth="1"/>
    <col min="21" max="21" width="8" customWidth="1"/>
    <col min="22" max="22" width="9.21875" customWidth="1"/>
    <col min="23" max="23" width="6.44140625" customWidth="1"/>
    <col min="26" max="26" width="7.109375" customWidth="1"/>
    <col min="27" max="27" width="7.44140625" customWidth="1"/>
    <col min="30" max="30" width="9.21875" bestFit="1" customWidth="1"/>
    <col min="31" max="31" width="9.109375" bestFit="1" customWidth="1"/>
    <col min="35" max="36" width="10.109375" bestFit="1" customWidth="1"/>
    <col min="39" max="39" width="9.6640625" bestFit="1" customWidth="1"/>
  </cols>
  <sheetData>
    <row r="1" spans="1:44" ht="31.9" customHeight="1" thickBot="1">
      <c r="A1" s="855" t="s">
        <v>429</v>
      </c>
      <c r="B1" s="855"/>
      <c r="C1" s="855"/>
      <c r="D1" s="855"/>
      <c r="E1" s="855"/>
      <c r="F1" s="855"/>
      <c r="G1" s="855"/>
      <c r="H1" s="855"/>
      <c r="I1" s="855"/>
      <c r="J1" s="855"/>
      <c r="K1" s="855"/>
      <c r="L1" s="855"/>
      <c r="M1" s="855"/>
      <c r="N1" s="855"/>
      <c r="O1" s="855"/>
      <c r="P1" s="855"/>
      <c r="Q1" s="855"/>
      <c r="R1" s="855"/>
      <c r="T1" s="880">
        <v>2017</v>
      </c>
      <c r="U1" s="880"/>
      <c r="V1" s="880"/>
      <c r="W1" s="880"/>
      <c r="X1" s="880" t="s">
        <v>369</v>
      </c>
      <c r="Y1" s="880"/>
      <c r="Z1" s="880"/>
      <c r="AA1" s="880"/>
      <c r="AB1" s="880"/>
    </row>
    <row r="2" spans="1:44" ht="22.9" customHeight="1" thickBot="1">
      <c r="A2" s="873" t="s">
        <v>141</v>
      </c>
      <c r="B2" s="845" t="s">
        <v>176</v>
      </c>
      <c r="C2" s="846"/>
      <c r="D2" s="846"/>
      <c r="E2" s="847"/>
      <c r="F2" s="845" t="s">
        <v>177</v>
      </c>
      <c r="G2" s="846"/>
      <c r="H2" s="846"/>
      <c r="I2" s="847"/>
      <c r="J2" s="845" t="s">
        <v>153</v>
      </c>
      <c r="K2" s="846"/>
      <c r="L2" s="846"/>
      <c r="M2" s="846"/>
      <c r="N2" s="847"/>
      <c r="O2" s="845" t="s">
        <v>150</v>
      </c>
      <c r="P2" s="846"/>
      <c r="Q2" s="846"/>
      <c r="R2" s="847"/>
      <c r="S2" s="888" t="s">
        <v>422</v>
      </c>
      <c r="T2" s="885" t="s">
        <v>391</v>
      </c>
      <c r="U2" s="886"/>
      <c r="V2" s="886"/>
      <c r="W2" s="887"/>
      <c r="X2" s="881" t="s">
        <v>126</v>
      </c>
      <c r="Y2" s="862"/>
      <c r="Z2" s="862"/>
      <c r="AA2" s="882"/>
      <c r="AB2" s="861" t="s">
        <v>127</v>
      </c>
      <c r="AC2" s="862"/>
      <c r="AD2" s="862"/>
      <c r="AE2" s="882"/>
      <c r="AF2" s="861" t="s">
        <v>49</v>
      </c>
      <c r="AG2" s="862"/>
      <c r="AH2" s="862"/>
      <c r="AI2" s="862"/>
      <c r="AJ2" s="863"/>
      <c r="AK2" s="864" t="s">
        <v>70</v>
      </c>
      <c r="AL2" s="865"/>
      <c r="AM2" s="865"/>
      <c r="AN2" s="866"/>
    </row>
    <row r="3" spans="1:44" ht="30.95" customHeight="1">
      <c r="A3" s="874"/>
      <c r="B3" s="876" t="s">
        <v>172</v>
      </c>
      <c r="C3" s="876" t="s">
        <v>171</v>
      </c>
      <c r="D3" s="876" t="s">
        <v>152</v>
      </c>
      <c r="E3" s="876" t="s">
        <v>352</v>
      </c>
      <c r="F3" s="876" t="s">
        <v>172</v>
      </c>
      <c r="G3" s="876" t="s">
        <v>171</v>
      </c>
      <c r="H3" s="876" t="s">
        <v>152</v>
      </c>
      <c r="I3" s="876" t="s">
        <v>352</v>
      </c>
      <c r="J3" s="878" t="s">
        <v>172</v>
      </c>
      <c r="K3" s="878" t="s">
        <v>171</v>
      </c>
      <c r="L3" s="878" t="s">
        <v>152</v>
      </c>
      <c r="M3" s="883" t="s">
        <v>151</v>
      </c>
      <c r="N3" s="878" t="s">
        <v>352</v>
      </c>
      <c r="O3" s="878" t="s">
        <v>172</v>
      </c>
      <c r="P3" s="878" t="s">
        <v>171</v>
      </c>
      <c r="Q3" s="878" t="s">
        <v>152</v>
      </c>
      <c r="R3" s="876" t="s">
        <v>352</v>
      </c>
      <c r="S3" s="889"/>
      <c r="T3" s="867" t="s">
        <v>85</v>
      </c>
      <c r="U3" s="869" t="s">
        <v>84</v>
      </c>
      <c r="V3" s="628" t="s">
        <v>52</v>
      </c>
      <c r="W3" s="871" t="s">
        <v>370</v>
      </c>
      <c r="X3" s="616" t="s">
        <v>0</v>
      </c>
      <c r="Y3" s="617" t="s">
        <v>3</v>
      </c>
      <c r="Z3" s="617" t="s">
        <v>50</v>
      </c>
      <c r="AA3" s="617" t="s">
        <v>380</v>
      </c>
      <c r="AB3" s="617" t="s">
        <v>0</v>
      </c>
      <c r="AC3" s="617" t="s">
        <v>3</v>
      </c>
      <c r="AD3" s="617" t="s">
        <v>50</v>
      </c>
      <c r="AE3" s="617" t="s">
        <v>380</v>
      </c>
      <c r="AF3" s="617" t="s">
        <v>0</v>
      </c>
      <c r="AG3" s="617" t="s">
        <v>3</v>
      </c>
      <c r="AH3" s="617" t="s">
        <v>50</v>
      </c>
      <c r="AI3" s="617" t="s">
        <v>51</v>
      </c>
      <c r="AJ3" s="617" t="s">
        <v>380</v>
      </c>
      <c r="AK3" s="618" t="s">
        <v>0</v>
      </c>
      <c r="AL3" s="615" t="s">
        <v>3</v>
      </c>
      <c r="AM3" s="615" t="s">
        <v>50</v>
      </c>
      <c r="AN3" s="617" t="s">
        <v>380</v>
      </c>
    </row>
    <row r="4" spans="1:44" ht="30.95" customHeight="1" thickBot="1">
      <c r="A4" s="875"/>
      <c r="B4" s="877"/>
      <c r="C4" s="877"/>
      <c r="D4" s="877"/>
      <c r="E4" s="877"/>
      <c r="F4" s="877"/>
      <c r="G4" s="877"/>
      <c r="H4" s="877"/>
      <c r="I4" s="877"/>
      <c r="J4" s="879"/>
      <c r="K4" s="879"/>
      <c r="L4" s="879"/>
      <c r="M4" s="884"/>
      <c r="N4" s="879"/>
      <c r="O4" s="879"/>
      <c r="P4" s="879"/>
      <c r="Q4" s="879"/>
      <c r="R4" s="877"/>
      <c r="S4" s="889"/>
      <c r="T4" s="868"/>
      <c r="U4" s="870"/>
      <c r="V4" s="629"/>
      <c r="W4" s="872"/>
      <c r="X4" s="619" t="s">
        <v>173</v>
      </c>
      <c r="Y4" s="620" t="s">
        <v>173</v>
      </c>
      <c r="Z4" s="621"/>
      <c r="AA4" s="621" t="s">
        <v>381</v>
      </c>
      <c r="AB4" s="620" t="s">
        <v>173</v>
      </c>
      <c r="AC4" s="620" t="s">
        <v>173</v>
      </c>
      <c r="AD4" s="621"/>
      <c r="AE4" s="621" t="s">
        <v>381</v>
      </c>
      <c r="AF4" s="620" t="s">
        <v>173</v>
      </c>
      <c r="AG4" s="620" t="s">
        <v>173</v>
      </c>
      <c r="AH4" s="621"/>
      <c r="AI4" s="621" t="s">
        <v>54</v>
      </c>
      <c r="AJ4" s="621" t="s">
        <v>381</v>
      </c>
      <c r="AK4" s="622" t="s">
        <v>4</v>
      </c>
      <c r="AL4" s="621" t="s">
        <v>4</v>
      </c>
      <c r="AM4" s="621"/>
      <c r="AN4" s="621" t="s">
        <v>381</v>
      </c>
    </row>
    <row r="5" spans="1:44" ht="30.95" customHeight="1" thickBot="1">
      <c r="A5" s="77" t="s">
        <v>87</v>
      </c>
      <c r="B5" s="443">
        <f>X5+Месяц!B5</f>
        <v>2</v>
      </c>
      <c r="C5" s="51">
        <f>Y5+Месяц!C5</f>
        <v>1</v>
      </c>
      <c r="D5" s="62">
        <f>SUM(C5/B5)*100</f>
        <v>50</v>
      </c>
      <c r="E5" s="62"/>
      <c r="F5" s="563">
        <f>AB5+Месяц!F5</f>
        <v>1020</v>
      </c>
      <c r="G5" s="51">
        <f>AC5+Месяц!G5</f>
        <v>1114.5</v>
      </c>
      <c r="H5" s="92">
        <f>SUM(G5/F5)*100</f>
        <v>109.26470588235293</v>
      </c>
      <c r="I5" s="62">
        <f t="shared" ref="I5:I20" si="0">SUM(G5/U5)*100</f>
        <v>110.91759554140128</v>
      </c>
      <c r="J5" s="443">
        <f>AF5+Месяц!J5</f>
        <v>9610</v>
      </c>
      <c r="K5" s="51">
        <f>AG5+Месяц!K5</f>
        <v>7696.1999999999989</v>
      </c>
      <c r="L5" s="92">
        <f>SUM(K5/J5)*100</f>
        <v>80.085327783558782</v>
      </c>
      <c r="M5" s="564">
        <f t="shared" ref="M5:M21" si="1">SUM(K5/S5)*1000</f>
        <v>11073.669064748201</v>
      </c>
      <c r="N5" s="92">
        <f t="shared" ref="N5:N21" si="2">SUM(K5/V5)*100</f>
        <v>95.629915878676414</v>
      </c>
      <c r="O5" s="563">
        <f>AK5+Месяц!O5</f>
        <v>98</v>
      </c>
      <c r="P5" s="51">
        <f>AL5+Месяц!P5</f>
        <v>143</v>
      </c>
      <c r="Q5" s="92">
        <f>SUM(P5/O5)*100</f>
        <v>145.91836734693877</v>
      </c>
      <c r="R5" s="62">
        <f>P5/W5*100</f>
        <v>111.71875</v>
      </c>
      <c r="S5" s="565">
        <v>695</v>
      </c>
      <c r="T5" s="630">
        <v>0</v>
      </c>
      <c r="U5" s="631">
        <v>1004.8</v>
      </c>
      <c r="V5" s="630">
        <v>8047.9</v>
      </c>
      <c r="W5" s="631">
        <v>128</v>
      </c>
      <c r="X5" s="444">
        <v>1</v>
      </c>
      <c r="Y5" s="445">
        <v>0</v>
      </c>
      <c r="Z5" s="534">
        <f t="shared" ref="Z5:Z23" si="3">Y5/X5*100</f>
        <v>0</v>
      </c>
      <c r="AA5" s="446"/>
      <c r="AB5" s="444">
        <v>670</v>
      </c>
      <c r="AC5" s="445">
        <v>709.9</v>
      </c>
      <c r="AD5" s="534">
        <f>AC5/AB5*100</f>
        <v>105.95522388059702</v>
      </c>
      <c r="AE5" s="534">
        <v>108.08465286236297</v>
      </c>
      <c r="AF5" s="700">
        <v>6310</v>
      </c>
      <c r="AG5" s="652">
        <v>4799.2999999999993</v>
      </c>
      <c r="AH5" s="626">
        <f t="shared" ref="AH5:AH21" si="4">SUM(AG5/AF5)*100</f>
        <v>76.058637083993659</v>
      </c>
      <c r="AI5" s="663">
        <v>6875.7879656160449</v>
      </c>
      <c r="AJ5" s="661">
        <v>89.572601717058589</v>
      </c>
      <c r="AK5" s="695">
        <v>66</v>
      </c>
      <c r="AL5" s="665">
        <v>95</v>
      </c>
      <c r="AM5" s="189">
        <v>143.93939393939394</v>
      </c>
      <c r="AN5" s="667">
        <v>114.45783132530121</v>
      </c>
      <c r="AO5" s="13"/>
      <c r="AP5" s="13"/>
      <c r="AQ5" s="13"/>
      <c r="AR5" s="13"/>
    </row>
    <row r="6" spans="1:44" ht="24.6" customHeight="1" thickBot="1">
      <c r="A6" s="56" t="s">
        <v>88</v>
      </c>
      <c r="B6" s="443"/>
      <c r="C6" s="51"/>
      <c r="D6" s="62"/>
      <c r="E6" s="62"/>
      <c r="F6" s="563">
        <f>AB6+Месяц!F6</f>
        <v>0</v>
      </c>
      <c r="G6" s="51">
        <f>AC6+Месяц!G6</f>
        <v>0</v>
      </c>
      <c r="H6" s="92"/>
      <c r="I6" s="62"/>
      <c r="J6" s="443">
        <f>AF6+Месяц!J6</f>
        <v>1148</v>
      </c>
      <c r="K6" s="51">
        <f>AG6+Месяц!K6</f>
        <v>1015.6999999999999</v>
      </c>
      <c r="L6" s="62">
        <f t="shared" ref="L6:L21" si="5">SUM(K6/J6)*100</f>
        <v>88.475609756097555</v>
      </c>
      <c r="M6" s="564">
        <f t="shared" si="1"/>
        <v>4396.9696969696961</v>
      </c>
      <c r="N6" s="92">
        <f t="shared" si="2"/>
        <v>93.294755212638918</v>
      </c>
      <c r="O6" s="563">
        <f>AK6+Месяц!O6</f>
        <v>25</v>
      </c>
      <c r="P6" s="51">
        <f>AL6+Месяц!P6</f>
        <v>0</v>
      </c>
      <c r="Q6" s="92">
        <f>SUM(P6/O6)*100</f>
        <v>0</v>
      </c>
      <c r="R6" s="62"/>
      <c r="S6" s="565">
        <v>231</v>
      </c>
      <c r="T6" s="632">
        <v>5.7</v>
      </c>
      <c r="U6" s="633"/>
      <c r="V6" s="630">
        <v>1088.7</v>
      </c>
      <c r="W6" s="631">
        <v>0</v>
      </c>
      <c r="X6" s="444">
        <v>0</v>
      </c>
      <c r="Y6" s="447">
        <v>0</v>
      </c>
      <c r="Z6" s="534" t="e">
        <f t="shared" si="3"/>
        <v>#DIV/0!</v>
      </c>
      <c r="AA6" s="504"/>
      <c r="AB6" s="444">
        <v>0</v>
      </c>
      <c r="AC6" s="454">
        <v>0</v>
      </c>
      <c r="AD6" s="505" t="e">
        <v>#DIV/0!</v>
      </c>
      <c r="AE6" s="661" t="e">
        <v>#DIV/0!</v>
      </c>
      <c r="AF6" s="701">
        <v>760</v>
      </c>
      <c r="AG6" s="582">
        <v>618.29999999999995</v>
      </c>
      <c r="AH6" s="626">
        <f t="shared" si="4"/>
        <v>81.355263157894726</v>
      </c>
      <c r="AI6" s="664">
        <v>2665.0862068965516</v>
      </c>
      <c r="AJ6" s="662">
        <v>85.447761194029837</v>
      </c>
      <c r="AK6" s="696">
        <v>17</v>
      </c>
      <c r="AL6" s="665">
        <v>0</v>
      </c>
      <c r="AM6" s="103">
        <v>0</v>
      </c>
      <c r="AN6" s="668" t="e">
        <v>#DIV/0!</v>
      </c>
      <c r="AO6" s="13"/>
      <c r="AP6" s="13"/>
      <c r="AQ6" s="13"/>
      <c r="AR6" s="13"/>
    </row>
    <row r="7" spans="1:44" ht="21" customHeight="1" thickBot="1">
      <c r="A7" s="56" t="s">
        <v>89</v>
      </c>
      <c r="B7" s="443"/>
      <c r="C7" s="51"/>
      <c r="D7" s="62"/>
      <c r="E7" s="62"/>
      <c r="F7" s="563">
        <f>AB7+Месяц!F7</f>
        <v>0</v>
      </c>
      <c r="G7" s="51">
        <f>AC7+Месяц!G7</f>
        <v>0</v>
      </c>
      <c r="H7" s="92"/>
      <c r="I7" s="62"/>
      <c r="J7" s="443">
        <f>AF7+Месяц!J7</f>
        <v>915</v>
      </c>
      <c r="K7" s="51">
        <f>AG7+Месяц!K7</f>
        <v>984.10000000000014</v>
      </c>
      <c r="L7" s="92">
        <f t="shared" si="5"/>
        <v>107.55191256830602</v>
      </c>
      <c r="M7" s="564">
        <f t="shared" si="1"/>
        <v>4731.2500000000009</v>
      </c>
      <c r="N7" s="92">
        <f t="shared" si="2"/>
        <v>112.95913682277319</v>
      </c>
      <c r="O7" s="563">
        <f>AK7+Месяц!O7</f>
        <v>24</v>
      </c>
      <c r="P7" s="51">
        <f>AL7+Месяц!P7</f>
        <v>23</v>
      </c>
      <c r="Q7" s="62">
        <f t="shared" ref="Q7:Q21" si="6">SUM(P7/O7)*100</f>
        <v>95.833333333333343</v>
      </c>
      <c r="R7" s="62">
        <f t="shared" ref="R7:R23" si="7">P7/W7*100</f>
        <v>109.52380952380953</v>
      </c>
      <c r="S7" s="565">
        <v>208</v>
      </c>
      <c r="T7" s="634"/>
      <c r="U7" s="635"/>
      <c r="V7" s="630">
        <v>871.2</v>
      </c>
      <c r="W7" s="631">
        <v>21</v>
      </c>
      <c r="X7" s="448"/>
      <c r="Y7" s="449">
        <v>0</v>
      </c>
      <c r="Z7" s="534" t="e">
        <f t="shared" si="3"/>
        <v>#DIV/0!</v>
      </c>
      <c r="AA7" s="450"/>
      <c r="AB7" s="448">
        <v>0</v>
      </c>
      <c r="AC7" s="449">
        <v>0</v>
      </c>
      <c r="AD7" s="450"/>
      <c r="AE7" s="668" t="e">
        <v>#DIV/0!</v>
      </c>
      <c r="AF7" s="701">
        <v>600</v>
      </c>
      <c r="AG7" s="582">
        <v>650.40000000000009</v>
      </c>
      <c r="AH7" s="626">
        <f t="shared" si="4"/>
        <v>108.4</v>
      </c>
      <c r="AI7" s="664">
        <v>3252.0000000000005</v>
      </c>
      <c r="AJ7" s="662">
        <v>113.42867108475761</v>
      </c>
      <c r="AK7" s="696">
        <v>16</v>
      </c>
      <c r="AL7" s="665">
        <v>16</v>
      </c>
      <c r="AM7" s="103">
        <v>100</v>
      </c>
      <c r="AN7" s="668">
        <v>177.77777777777777</v>
      </c>
      <c r="AO7" s="13"/>
      <c r="AP7" s="13"/>
      <c r="AQ7" s="13"/>
      <c r="AR7" s="13"/>
    </row>
    <row r="8" spans="1:44" ht="27.6" customHeight="1" thickBot="1">
      <c r="A8" s="56" t="s">
        <v>90</v>
      </c>
      <c r="B8" s="443">
        <f>X8+Месяц!B8</f>
        <v>11</v>
      </c>
      <c r="C8" s="51">
        <f>Y8+Месяц!C8</f>
        <v>11.2</v>
      </c>
      <c r="D8" s="92">
        <f t="shared" ref="D8:D18" si="8">SUM(C8/B8)*100</f>
        <v>101.81818181818181</v>
      </c>
      <c r="E8" s="62">
        <f t="shared" ref="E8:E17" si="9">SUM(C8/T8)*100</f>
        <v>110.89108910891088</v>
      </c>
      <c r="F8" s="563">
        <f>AB8+Месяц!F8</f>
        <v>805</v>
      </c>
      <c r="G8" s="51">
        <f>AC8+Месяц!G8</f>
        <v>895.90000000000009</v>
      </c>
      <c r="H8" s="92">
        <f t="shared" ref="H8:H20" si="10">SUM(G8/F8)*100</f>
        <v>111.29192546583853</v>
      </c>
      <c r="I8" s="62">
        <f t="shared" si="0"/>
        <v>113.04731861198741</v>
      </c>
      <c r="J8" s="443">
        <f>AF8+Месяц!J8</f>
        <v>3280</v>
      </c>
      <c r="K8" s="51">
        <f>AG8+Месяц!K8</f>
        <v>3382</v>
      </c>
      <c r="L8" s="92">
        <f t="shared" si="5"/>
        <v>103.10975609756096</v>
      </c>
      <c r="M8" s="564">
        <f t="shared" si="1"/>
        <v>12572.490706319702</v>
      </c>
      <c r="N8" s="92">
        <f t="shared" si="2"/>
        <v>123.47572106608251</v>
      </c>
      <c r="O8" s="563">
        <f>AK8+Месяц!O8</f>
        <v>27</v>
      </c>
      <c r="P8" s="51">
        <f>AL8+Месяц!P8</f>
        <v>14</v>
      </c>
      <c r="Q8" s="62">
        <f t="shared" si="6"/>
        <v>51.851851851851848</v>
      </c>
      <c r="R8" s="62">
        <f t="shared" si="7"/>
        <v>100</v>
      </c>
      <c r="S8" s="565">
        <v>269</v>
      </c>
      <c r="T8" s="634">
        <v>10.100000000000001</v>
      </c>
      <c r="U8" s="635">
        <v>792.5</v>
      </c>
      <c r="V8" s="630">
        <v>2739</v>
      </c>
      <c r="W8" s="631">
        <v>14</v>
      </c>
      <c r="X8" s="451">
        <v>10</v>
      </c>
      <c r="Y8" s="452">
        <v>8.1999999999999993</v>
      </c>
      <c r="Z8" s="534">
        <f t="shared" si="3"/>
        <v>82</v>
      </c>
      <c r="AA8" s="453">
        <v>88.2</v>
      </c>
      <c r="AB8" s="451">
        <v>520</v>
      </c>
      <c r="AC8" s="452">
        <v>571.1</v>
      </c>
      <c r="AD8" s="534">
        <f>AC8/AB8*100</f>
        <v>109.82692307692308</v>
      </c>
      <c r="AE8" s="662">
        <v>112.44339436897029</v>
      </c>
      <c r="AF8" s="701">
        <v>2190</v>
      </c>
      <c r="AG8" s="582">
        <v>1843</v>
      </c>
      <c r="AH8" s="626">
        <f t="shared" si="4"/>
        <v>84.155251141552512</v>
      </c>
      <c r="AI8" s="664">
        <v>7034.3511450381684</v>
      </c>
      <c r="AJ8" s="662">
        <v>99.729437229437238</v>
      </c>
      <c r="AK8" s="696">
        <v>18</v>
      </c>
      <c r="AL8" s="665">
        <v>11</v>
      </c>
      <c r="AM8" s="103">
        <v>61.111111111111114</v>
      </c>
      <c r="AN8" s="668">
        <v>122.22222222222223</v>
      </c>
      <c r="AO8" s="13"/>
      <c r="AP8" s="13"/>
      <c r="AQ8" s="13"/>
      <c r="AR8" s="13"/>
    </row>
    <row r="9" spans="1:44" ht="25.15" customHeight="1" thickBot="1">
      <c r="A9" s="56" t="s">
        <v>91</v>
      </c>
      <c r="B9" s="443">
        <f>X9+Месяц!B9</f>
        <v>22</v>
      </c>
      <c r="C9" s="51">
        <f>Y9+Месяц!C9</f>
        <v>12.1</v>
      </c>
      <c r="D9" s="62">
        <f t="shared" si="8"/>
        <v>54.999999999999993</v>
      </c>
      <c r="E9" s="62">
        <f t="shared" si="9"/>
        <v>59.605911330049267</v>
      </c>
      <c r="F9" s="563">
        <f>AB9+Месяц!F9</f>
        <v>0</v>
      </c>
      <c r="G9" s="51">
        <f>AC9+Месяц!G9</f>
        <v>0</v>
      </c>
      <c r="H9" s="92"/>
      <c r="I9" s="62"/>
      <c r="J9" s="443">
        <f>AF9+Месяц!J9</f>
        <v>1735</v>
      </c>
      <c r="K9" s="51">
        <f>AG9+Месяц!K9</f>
        <v>1336.7</v>
      </c>
      <c r="L9" s="62">
        <f t="shared" si="5"/>
        <v>77.043227665706056</v>
      </c>
      <c r="M9" s="564">
        <f t="shared" si="1"/>
        <v>2434.7905282331512</v>
      </c>
      <c r="N9" s="92">
        <f t="shared" si="2"/>
        <v>84.859065515490101</v>
      </c>
      <c r="O9" s="563">
        <f>AK9+Месяц!O9</f>
        <v>33</v>
      </c>
      <c r="P9" s="51">
        <f>AL9+Месяц!P9</f>
        <v>21</v>
      </c>
      <c r="Q9" s="62">
        <f t="shared" si="6"/>
        <v>63.636363636363633</v>
      </c>
      <c r="R9" s="62">
        <f t="shared" si="7"/>
        <v>72.41379310344827</v>
      </c>
      <c r="S9" s="565">
        <v>549</v>
      </c>
      <c r="T9" s="634">
        <v>20.299999999999997</v>
      </c>
      <c r="U9" s="635"/>
      <c r="V9" s="630">
        <v>1575.2</v>
      </c>
      <c r="W9" s="631">
        <v>29</v>
      </c>
      <c r="X9" s="444">
        <v>14</v>
      </c>
      <c r="Y9" s="452">
        <v>6.6</v>
      </c>
      <c r="Z9" s="534">
        <f t="shared" si="3"/>
        <v>47.142857142857139</v>
      </c>
      <c r="AA9" s="450">
        <v>50</v>
      </c>
      <c r="AB9" s="448">
        <v>0</v>
      </c>
      <c r="AC9" s="449">
        <v>0</v>
      </c>
      <c r="AD9" s="450"/>
      <c r="AE9" s="662" t="e">
        <v>#DIV/0!</v>
      </c>
      <c r="AF9" s="701">
        <v>1135</v>
      </c>
      <c r="AG9" s="582">
        <v>886.1</v>
      </c>
      <c r="AH9" s="626">
        <f t="shared" si="4"/>
        <v>78.070484581497794</v>
      </c>
      <c r="AI9" s="664">
        <v>1650.0931098696462</v>
      </c>
      <c r="AJ9" s="662">
        <v>85.489628557645929</v>
      </c>
      <c r="AK9" s="696">
        <v>22</v>
      </c>
      <c r="AL9" s="665">
        <v>14</v>
      </c>
      <c r="AM9" s="103">
        <v>63.636363636363633</v>
      </c>
      <c r="AN9" s="668">
        <v>66.666666666666657</v>
      </c>
      <c r="AO9" s="13"/>
      <c r="AP9" s="13"/>
      <c r="AQ9" s="13"/>
      <c r="AR9" s="13"/>
    </row>
    <row r="10" spans="1:44" ht="30.95" customHeight="1" thickBot="1">
      <c r="A10" s="56" t="s">
        <v>92</v>
      </c>
      <c r="B10" s="443">
        <f>X10+Месяц!B10</f>
        <v>0</v>
      </c>
      <c r="C10" s="51">
        <f>Y10+Месяц!C10</f>
        <v>0</v>
      </c>
      <c r="D10" s="62"/>
      <c r="E10" s="62"/>
      <c r="F10" s="563">
        <f>AB10+Месяц!F10</f>
        <v>0</v>
      </c>
      <c r="G10" s="51">
        <f>AC10+Месяц!G10</f>
        <v>0</v>
      </c>
      <c r="H10" s="92"/>
      <c r="I10" s="62"/>
      <c r="J10" s="443">
        <f>AF10+Месяц!J10</f>
        <v>2707</v>
      </c>
      <c r="K10" s="51">
        <f>AG10+Месяц!K10</f>
        <v>2259</v>
      </c>
      <c r="L10" s="62">
        <f t="shared" si="5"/>
        <v>83.450314000738828</v>
      </c>
      <c r="M10" s="564">
        <f t="shared" si="1"/>
        <v>6454.2857142857147</v>
      </c>
      <c r="N10" s="92">
        <f t="shared" si="2"/>
        <v>91.889033517735115</v>
      </c>
      <c r="O10" s="563">
        <f>AK10+Месяц!O10</f>
        <v>39</v>
      </c>
      <c r="P10" s="51">
        <f>AL10+Месяц!P10</f>
        <v>39</v>
      </c>
      <c r="Q10" s="92">
        <f t="shared" si="6"/>
        <v>100</v>
      </c>
      <c r="R10" s="62">
        <f t="shared" si="7"/>
        <v>111.42857142857143</v>
      </c>
      <c r="S10" s="565">
        <v>350</v>
      </c>
      <c r="T10" s="634"/>
      <c r="U10" s="635"/>
      <c r="V10" s="630">
        <v>2458.4</v>
      </c>
      <c r="W10" s="631">
        <v>35</v>
      </c>
      <c r="X10" s="444">
        <v>0</v>
      </c>
      <c r="Y10" s="449">
        <v>0</v>
      </c>
      <c r="Z10" s="534" t="e">
        <f t="shared" si="3"/>
        <v>#DIV/0!</v>
      </c>
      <c r="AA10" s="450"/>
      <c r="AB10" s="455">
        <v>0</v>
      </c>
      <c r="AC10" s="449">
        <v>0</v>
      </c>
      <c r="AD10" s="453"/>
      <c r="AE10" s="668" t="e">
        <v>#DIV/0!</v>
      </c>
      <c r="AF10" s="701">
        <v>1757</v>
      </c>
      <c r="AG10" s="582">
        <v>1472</v>
      </c>
      <c r="AH10" s="626">
        <f t="shared" si="4"/>
        <v>83.779169038133176</v>
      </c>
      <c r="AI10" s="664">
        <v>4193.732193732194</v>
      </c>
      <c r="AJ10" s="662">
        <v>91.804914556567283</v>
      </c>
      <c r="AK10" s="696">
        <v>26</v>
      </c>
      <c r="AL10" s="665">
        <v>27</v>
      </c>
      <c r="AM10" s="105">
        <v>103.84615384615385</v>
      </c>
      <c r="AN10" s="668">
        <v>112.5</v>
      </c>
      <c r="AO10" s="13"/>
      <c r="AP10" s="13"/>
      <c r="AQ10" s="13"/>
      <c r="AR10" s="13"/>
    </row>
    <row r="11" spans="1:44" ht="30.95" customHeight="1" thickBot="1">
      <c r="A11" s="56" t="s">
        <v>93</v>
      </c>
      <c r="B11" s="443">
        <f>X11+Месяц!B11</f>
        <v>0</v>
      </c>
      <c r="C11" s="51">
        <f>Y11+Месяц!C11</f>
        <v>0.9</v>
      </c>
      <c r="D11" s="62"/>
      <c r="E11" s="62"/>
      <c r="F11" s="563">
        <f>AB11+Месяц!F11</f>
        <v>510</v>
      </c>
      <c r="G11" s="51">
        <f>AC11+Месяц!G11</f>
        <v>593</v>
      </c>
      <c r="H11" s="92">
        <f t="shared" si="10"/>
        <v>116.27450980392157</v>
      </c>
      <c r="I11" s="62">
        <f t="shared" si="0"/>
        <v>120.82314588427056</v>
      </c>
      <c r="J11" s="443">
        <f>AF11+Месяц!J11</f>
        <v>9410</v>
      </c>
      <c r="K11" s="51">
        <f>AG11+Месяц!K11</f>
        <v>9511.2999999999993</v>
      </c>
      <c r="L11" s="92">
        <f t="shared" si="5"/>
        <v>101.07651434643996</v>
      </c>
      <c r="M11" s="564">
        <f t="shared" si="1"/>
        <v>11918.92230576441</v>
      </c>
      <c r="N11" s="92">
        <f t="shared" si="2"/>
        <v>121.27274350049089</v>
      </c>
      <c r="O11" s="563">
        <f>AK11+Месяц!O11</f>
        <v>92</v>
      </c>
      <c r="P11" s="51">
        <f>AL11+Месяц!P11</f>
        <v>63.2</v>
      </c>
      <c r="Q11" s="62">
        <f t="shared" si="6"/>
        <v>68.695652173913047</v>
      </c>
      <c r="R11" s="62">
        <f t="shared" si="7"/>
        <v>83.15789473684211</v>
      </c>
      <c r="S11" s="565">
        <v>798</v>
      </c>
      <c r="T11" s="634">
        <v>0</v>
      </c>
      <c r="U11" s="635">
        <v>490.8</v>
      </c>
      <c r="V11" s="630">
        <v>7842.9</v>
      </c>
      <c r="W11" s="631">
        <v>76</v>
      </c>
      <c r="X11" s="444">
        <v>0</v>
      </c>
      <c r="Y11" s="452">
        <v>0</v>
      </c>
      <c r="Z11" s="534" t="e">
        <f t="shared" si="3"/>
        <v>#DIV/0!</v>
      </c>
      <c r="AA11" s="450"/>
      <c r="AB11" s="451">
        <v>330</v>
      </c>
      <c r="AC11" s="452">
        <v>381.5</v>
      </c>
      <c r="AD11" s="534">
        <f t="shared" ref="AD11:AD12" si="11">AC11/AB11*100</f>
        <v>115.60606060606059</v>
      </c>
      <c r="AE11" s="662">
        <v>120.53712480252766</v>
      </c>
      <c r="AF11" s="701">
        <v>5560</v>
      </c>
      <c r="AG11" s="582">
        <v>5660</v>
      </c>
      <c r="AH11" s="626">
        <f t="shared" si="4"/>
        <v>101.79856115107914</v>
      </c>
      <c r="AI11" s="664">
        <v>7066.167290886392</v>
      </c>
      <c r="AJ11" s="662">
        <v>120.50757962868335</v>
      </c>
      <c r="AK11" s="696">
        <v>62</v>
      </c>
      <c r="AL11" s="665">
        <v>45.2</v>
      </c>
      <c r="AM11" s="103">
        <v>72.903225806451616</v>
      </c>
      <c r="AN11" s="668">
        <v>85.283018867924525</v>
      </c>
      <c r="AO11" s="13"/>
      <c r="AP11" s="13"/>
      <c r="AQ11" s="13"/>
      <c r="AR11" s="13"/>
    </row>
    <row r="12" spans="1:44" ht="30.95" customHeight="1" thickBot="1">
      <c r="A12" s="57" t="s">
        <v>94</v>
      </c>
      <c r="B12" s="443">
        <f>X12+Месяц!B12</f>
        <v>26</v>
      </c>
      <c r="C12" s="51">
        <f>Y12+Месяц!C12</f>
        <v>2.4</v>
      </c>
      <c r="D12" s="62">
        <f t="shared" si="8"/>
        <v>9.2307692307692299</v>
      </c>
      <c r="E12" s="62"/>
      <c r="F12" s="563">
        <f>AB12+Месяц!F12</f>
        <v>1155</v>
      </c>
      <c r="G12" s="51">
        <f>AC12+Месяц!G12</f>
        <v>968.4</v>
      </c>
      <c r="H12" s="62">
        <f t="shared" si="10"/>
        <v>83.84415584415585</v>
      </c>
      <c r="I12" s="62">
        <f t="shared" si="0"/>
        <v>87.653874004344672</v>
      </c>
      <c r="J12" s="443">
        <f>AF12+Месяц!J12</f>
        <v>15210</v>
      </c>
      <c r="K12" s="51">
        <f>AG12+Месяц!K12</f>
        <v>15236.2</v>
      </c>
      <c r="L12" s="92">
        <f t="shared" si="5"/>
        <v>100.17225509533203</v>
      </c>
      <c r="M12" s="564">
        <f t="shared" si="1"/>
        <v>16471.567567567567</v>
      </c>
      <c r="N12" s="92">
        <f t="shared" si="2"/>
        <v>119.54555083914602</v>
      </c>
      <c r="O12" s="563">
        <f>AK12+Месяц!O12</f>
        <v>115</v>
      </c>
      <c r="P12" s="443">
        <f>AL12+Месяц!P12</f>
        <v>118.6</v>
      </c>
      <c r="Q12" s="92">
        <f t="shared" si="6"/>
        <v>103.13043478260869</v>
      </c>
      <c r="R12" s="62">
        <f t="shared" si="7"/>
        <v>106.84684684684684</v>
      </c>
      <c r="S12" s="565">
        <v>925</v>
      </c>
      <c r="T12" s="634">
        <v>0</v>
      </c>
      <c r="U12" s="635">
        <v>1104.8</v>
      </c>
      <c r="V12" s="630">
        <v>12745.1</v>
      </c>
      <c r="W12" s="631">
        <v>111</v>
      </c>
      <c r="X12" s="444">
        <v>17</v>
      </c>
      <c r="Y12" s="452">
        <v>0</v>
      </c>
      <c r="Z12" s="534">
        <f t="shared" si="3"/>
        <v>0</v>
      </c>
      <c r="AA12" s="450"/>
      <c r="AB12" s="444">
        <v>740</v>
      </c>
      <c r="AC12" s="452">
        <v>631.29999999999995</v>
      </c>
      <c r="AD12" s="534">
        <f t="shared" si="11"/>
        <v>85.310810810810807</v>
      </c>
      <c r="AE12" s="662">
        <v>89.343334276818553</v>
      </c>
      <c r="AF12" s="701">
        <v>9360</v>
      </c>
      <c r="AG12" s="582">
        <v>9737.5</v>
      </c>
      <c r="AH12" s="626">
        <f t="shared" si="4"/>
        <v>104.03311965811966</v>
      </c>
      <c r="AI12" s="664">
        <v>10584.239130434784</v>
      </c>
      <c r="AJ12" s="662">
        <v>122.11562578379733</v>
      </c>
      <c r="AK12" s="696">
        <v>76</v>
      </c>
      <c r="AL12" s="665">
        <v>76.2</v>
      </c>
      <c r="AM12" s="103">
        <v>100.26315789473685</v>
      </c>
      <c r="AN12" s="668">
        <v>108.85714285714285</v>
      </c>
      <c r="AO12" s="13"/>
      <c r="AP12" s="13"/>
      <c r="AQ12" s="13"/>
      <c r="AR12" s="13"/>
    </row>
    <row r="13" spans="1:44" ht="30.95" customHeight="1" thickBot="1">
      <c r="A13" s="56" t="s">
        <v>95</v>
      </c>
      <c r="B13" s="443"/>
      <c r="C13" s="51"/>
      <c r="D13" s="62"/>
      <c r="E13" s="62"/>
      <c r="F13" s="563">
        <f>AB13+Месяц!F13</f>
        <v>0</v>
      </c>
      <c r="G13" s="51">
        <f>AC13+Месяц!G13</f>
        <v>0</v>
      </c>
      <c r="H13" s="62"/>
      <c r="I13" s="62"/>
      <c r="J13" s="443">
        <f>AF13+Месяц!J13</f>
        <v>808</v>
      </c>
      <c r="K13" s="51">
        <f>AG13+Месяц!K13</f>
        <v>899.6</v>
      </c>
      <c r="L13" s="92">
        <f t="shared" si="5"/>
        <v>111.33663366336634</v>
      </c>
      <c r="M13" s="564">
        <f t="shared" si="1"/>
        <v>3702.0576131687239</v>
      </c>
      <c r="N13" s="92">
        <f t="shared" si="2"/>
        <v>116.99830927298737</v>
      </c>
      <c r="O13" s="563">
        <f>AK13+Месяц!O13</f>
        <v>9</v>
      </c>
      <c r="P13" s="51">
        <f>AL13+Месяц!P13</f>
        <v>0</v>
      </c>
      <c r="Q13" s="62">
        <f t="shared" si="6"/>
        <v>0</v>
      </c>
      <c r="R13" s="62"/>
      <c r="S13" s="565">
        <v>243</v>
      </c>
      <c r="T13" s="634"/>
      <c r="U13" s="635"/>
      <c r="V13" s="630">
        <v>768.90000000000009</v>
      </c>
      <c r="W13" s="631">
        <v>0</v>
      </c>
      <c r="X13" s="444">
        <v>0</v>
      </c>
      <c r="Y13" s="449">
        <v>0</v>
      </c>
      <c r="Z13" s="534" t="e">
        <f t="shared" si="3"/>
        <v>#DIV/0!</v>
      </c>
      <c r="AA13" s="453"/>
      <c r="AB13" s="444">
        <v>0</v>
      </c>
      <c r="AC13" s="449">
        <v>0</v>
      </c>
      <c r="AD13" s="453"/>
      <c r="AE13" s="662" t="e">
        <v>#DIV/0!</v>
      </c>
      <c r="AF13" s="701">
        <v>483</v>
      </c>
      <c r="AG13" s="582">
        <v>547.1</v>
      </c>
      <c r="AH13" s="626">
        <f t="shared" si="4"/>
        <v>113.2712215320911</v>
      </c>
      <c r="AI13" s="664">
        <v>2298.7394957983197</v>
      </c>
      <c r="AJ13" s="662">
        <v>118.21521175453759</v>
      </c>
      <c r="AK13" s="696">
        <v>6</v>
      </c>
      <c r="AL13" s="665">
        <v>0</v>
      </c>
      <c r="AM13" s="103">
        <v>0</v>
      </c>
      <c r="AN13" s="668" t="e">
        <v>#DIV/0!</v>
      </c>
      <c r="AO13" s="13"/>
      <c r="AP13" s="13"/>
      <c r="AQ13" s="13"/>
      <c r="AR13" s="13"/>
    </row>
    <row r="14" spans="1:44" ht="30.95" customHeight="1" thickBot="1">
      <c r="A14" s="56" t="s">
        <v>96</v>
      </c>
      <c r="B14" s="443">
        <f>X14+Месяц!B14</f>
        <v>30</v>
      </c>
      <c r="C14" s="51">
        <f>Y14+Месяц!C14</f>
        <v>70.900000000000006</v>
      </c>
      <c r="D14" s="92">
        <f t="shared" si="8"/>
        <v>236.33333333333337</v>
      </c>
      <c r="E14" s="62">
        <f t="shared" si="9"/>
        <v>249.64788732394365</v>
      </c>
      <c r="F14" s="563">
        <f>AB14+Месяц!F14</f>
        <v>2155</v>
      </c>
      <c r="G14" s="51">
        <f>AC14+Месяц!G14</f>
        <v>2191.8000000000002</v>
      </c>
      <c r="H14" s="92">
        <f t="shared" si="10"/>
        <v>101.70765661252901</v>
      </c>
      <c r="I14" s="62">
        <f t="shared" si="0"/>
        <v>102.09138758209512</v>
      </c>
      <c r="J14" s="443">
        <f>AF14+Месяц!J14</f>
        <v>26580</v>
      </c>
      <c r="K14" s="51">
        <f>AG14+Месяц!K14</f>
        <v>23682.800000000003</v>
      </c>
      <c r="L14" s="62">
        <f t="shared" si="5"/>
        <v>89.100075244544783</v>
      </c>
      <c r="M14" s="564">
        <f t="shared" si="1"/>
        <v>45543.846153846163</v>
      </c>
      <c r="N14" s="92">
        <f t="shared" si="2"/>
        <v>106.78317642390796</v>
      </c>
      <c r="O14" s="563">
        <f>AK14+Месяц!O14</f>
        <v>97</v>
      </c>
      <c r="P14" s="51">
        <f>AL14+Месяц!P14</f>
        <v>97.4</v>
      </c>
      <c r="Q14" s="92">
        <f t="shared" si="6"/>
        <v>100.41237113402062</v>
      </c>
      <c r="R14" s="62">
        <f t="shared" si="7"/>
        <v>129.86666666666667</v>
      </c>
      <c r="S14" s="565">
        <v>520</v>
      </c>
      <c r="T14" s="634">
        <v>28.400000000000002</v>
      </c>
      <c r="U14" s="635">
        <v>2146.9</v>
      </c>
      <c r="V14" s="630">
        <v>22178.400000000001</v>
      </c>
      <c r="W14" s="631">
        <v>75</v>
      </c>
      <c r="X14" s="444">
        <v>20</v>
      </c>
      <c r="Y14" s="452">
        <v>36.299999999999997</v>
      </c>
      <c r="Z14" s="534">
        <f t="shared" si="3"/>
        <v>181.5</v>
      </c>
      <c r="AA14" s="453">
        <v>190.1</v>
      </c>
      <c r="AB14" s="444">
        <v>1430</v>
      </c>
      <c r="AC14" s="452">
        <v>1445.2</v>
      </c>
      <c r="AD14" s="534">
        <f t="shared" ref="AD14:AD15" si="12">AC14/AB14*100</f>
        <v>101.06293706293708</v>
      </c>
      <c r="AE14" s="662">
        <v>101.63865250720868</v>
      </c>
      <c r="AF14" s="701">
        <v>18280</v>
      </c>
      <c r="AG14" s="582">
        <v>14008.2</v>
      </c>
      <c r="AH14" s="626">
        <f t="shared" si="4"/>
        <v>76.631291028446384</v>
      </c>
      <c r="AI14" s="664">
        <v>28016.400000000001</v>
      </c>
      <c r="AJ14" s="662">
        <v>90.889154187537315</v>
      </c>
      <c r="AK14" s="696">
        <v>65</v>
      </c>
      <c r="AL14" s="666">
        <v>43.4</v>
      </c>
      <c r="AM14" s="103">
        <v>66.769230769230774</v>
      </c>
      <c r="AN14" s="668">
        <v>78.909090909090907</v>
      </c>
      <c r="AO14" s="13"/>
      <c r="AP14" s="13"/>
      <c r="AQ14" s="13"/>
      <c r="AR14" s="13"/>
    </row>
    <row r="15" spans="1:44" ht="30.95" customHeight="1" thickBot="1">
      <c r="A15" s="56" t="s">
        <v>97</v>
      </c>
      <c r="B15" s="443">
        <f>X15+Месяц!B15</f>
        <v>0</v>
      </c>
      <c r="C15" s="51">
        <f>Y15+Месяц!C15</f>
        <v>6.1</v>
      </c>
      <c r="D15" s="62"/>
      <c r="E15" s="62"/>
      <c r="F15" s="563">
        <f>AB15+Месяц!F15</f>
        <v>115</v>
      </c>
      <c r="G15" s="51">
        <f>AC15+Месяц!G15</f>
        <v>167.7</v>
      </c>
      <c r="H15" s="92">
        <f t="shared" si="10"/>
        <v>145.82608695652172</v>
      </c>
      <c r="I15" s="62">
        <f t="shared" si="0"/>
        <v>148.14487632508832</v>
      </c>
      <c r="J15" s="443">
        <f>AF15+Месяц!J15</f>
        <v>5050</v>
      </c>
      <c r="K15" s="51">
        <f>AG15+Месяц!K15</f>
        <v>5344</v>
      </c>
      <c r="L15" s="92">
        <f t="shared" si="5"/>
        <v>105.82178217821783</v>
      </c>
      <c r="M15" s="564">
        <f t="shared" si="1"/>
        <v>6825.0319284802035</v>
      </c>
      <c r="N15" s="92">
        <f t="shared" si="2"/>
        <v>120.19793072424652</v>
      </c>
      <c r="O15" s="563">
        <f>AK15+Месяц!O15</f>
        <v>70</v>
      </c>
      <c r="P15" s="51">
        <f>AL15+Месяц!P15</f>
        <v>32</v>
      </c>
      <c r="Q15" s="62">
        <f t="shared" si="6"/>
        <v>45.714285714285715</v>
      </c>
      <c r="R15" s="62">
        <f t="shared" si="7"/>
        <v>62.745098039215684</v>
      </c>
      <c r="S15" s="565">
        <v>783</v>
      </c>
      <c r="T15" s="634">
        <v>0</v>
      </c>
      <c r="U15" s="635">
        <v>113.2</v>
      </c>
      <c r="V15" s="630">
        <v>4446</v>
      </c>
      <c r="W15" s="631">
        <v>51</v>
      </c>
      <c r="X15" s="444">
        <v>0</v>
      </c>
      <c r="Y15" s="452">
        <v>3.2</v>
      </c>
      <c r="Z15" s="534" t="e">
        <f t="shared" si="3"/>
        <v>#DIV/0!</v>
      </c>
      <c r="AA15" s="450"/>
      <c r="AB15" s="444">
        <v>80</v>
      </c>
      <c r="AC15" s="452">
        <v>106.6</v>
      </c>
      <c r="AD15" s="534">
        <f t="shared" si="12"/>
        <v>133.25</v>
      </c>
      <c r="AE15" s="668">
        <v>140.81902245706738</v>
      </c>
      <c r="AF15" s="701">
        <v>2700</v>
      </c>
      <c r="AG15" s="582">
        <v>2978</v>
      </c>
      <c r="AH15" s="626">
        <f t="shared" si="4"/>
        <v>110.29629629629629</v>
      </c>
      <c r="AI15" s="664">
        <v>3685.6435643564355</v>
      </c>
      <c r="AJ15" s="662">
        <v>120.6156338598623</v>
      </c>
      <c r="AK15" s="696">
        <v>47</v>
      </c>
      <c r="AL15" s="665">
        <v>27</v>
      </c>
      <c r="AM15" s="103">
        <v>57.446808510638306</v>
      </c>
      <c r="AN15" s="668">
        <v>84.375</v>
      </c>
      <c r="AO15" s="13"/>
      <c r="AP15" s="13"/>
      <c r="AQ15" s="13"/>
      <c r="AR15" s="13"/>
    </row>
    <row r="16" spans="1:44" ht="30.95" customHeight="1" thickBot="1">
      <c r="A16" s="56" t="s">
        <v>98</v>
      </c>
      <c r="B16" s="443">
        <f>X16+Месяц!B16</f>
        <v>0</v>
      </c>
      <c r="C16" s="51">
        <f>Y16+Месяц!C16</f>
        <v>0</v>
      </c>
      <c r="D16" s="62"/>
      <c r="E16" s="62"/>
      <c r="F16" s="563">
        <f>AB16+Месяц!F16</f>
        <v>0</v>
      </c>
      <c r="G16" s="51">
        <f>AC16+Месяц!G16</f>
        <v>0</v>
      </c>
      <c r="H16" s="62"/>
      <c r="I16" s="62"/>
      <c r="J16" s="443">
        <f>AF16+Месяц!J16</f>
        <v>783</v>
      </c>
      <c r="K16" s="51">
        <f>AG16+Месяц!K16</f>
        <v>705</v>
      </c>
      <c r="L16" s="62">
        <f t="shared" si="5"/>
        <v>90.038314176245223</v>
      </c>
      <c r="M16" s="564">
        <f t="shared" si="1"/>
        <v>4005.6818181818185</v>
      </c>
      <c r="N16" s="92">
        <f t="shared" si="2"/>
        <v>95.270270270270274</v>
      </c>
      <c r="O16" s="563">
        <f>AK16+Месяц!O16</f>
        <v>23</v>
      </c>
      <c r="P16" s="51">
        <f>AL16+Месяц!P16</f>
        <v>21</v>
      </c>
      <c r="Q16" s="62">
        <f t="shared" si="6"/>
        <v>91.304347826086953</v>
      </c>
      <c r="R16" s="62">
        <f t="shared" si="7"/>
        <v>140</v>
      </c>
      <c r="S16" s="565">
        <v>176</v>
      </c>
      <c r="T16" s="634">
        <v>18.3</v>
      </c>
      <c r="U16" s="635"/>
      <c r="V16" s="630">
        <v>740</v>
      </c>
      <c r="W16" s="631">
        <v>15</v>
      </c>
      <c r="X16" s="444">
        <v>0</v>
      </c>
      <c r="Y16" s="452">
        <v>0</v>
      </c>
      <c r="Z16" s="534" t="e">
        <f t="shared" si="3"/>
        <v>#DIV/0!</v>
      </c>
      <c r="AA16" s="450"/>
      <c r="AB16" s="444">
        <v>0</v>
      </c>
      <c r="AC16" s="449">
        <v>0</v>
      </c>
      <c r="AD16" s="453"/>
      <c r="AE16" s="662" t="e">
        <v>#DIV/0!</v>
      </c>
      <c r="AF16" s="701">
        <v>538</v>
      </c>
      <c r="AG16" s="582">
        <v>460</v>
      </c>
      <c r="AH16" s="626">
        <f t="shared" si="4"/>
        <v>85.501858736059475</v>
      </c>
      <c r="AI16" s="664">
        <v>2643.6781609195405</v>
      </c>
      <c r="AJ16" s="662">
        <v>90.196078431372555</v>
      </c>
      <c r="AK16" s="696">
        <v>15</v>
      </c>
      <c r="AL16" s="665">
        <v>14</v>
      </c>
      <c r="AM16" s="105">
        <v>93.333333333333329</v>
      </c>
      <c r="AN16" s="668">
        <v>155.55555555555557</v>
      </c>
      <c r="AO16" s="13"/>
      <c r="AP16" s="13"/>
      <c r="AQ16" s="13"/>
      <c r="AR16" s="13"/>
    </row>
    <row r="17" spans="1:44" ht="30.95" customHeight="1" thickBot="1">
      <c r="A17" s="56" t="s">
        <v>99</v>
      </c>
      <c r="B17" s="443">
        <f>X17+Месяц!B17</f>
        <v>42</v>
      </c>
      <c r="C17" s="51">
        <f>Y17+Месяц!C17</f>
        <v>84.399999999999991</v>
      </c>
      <c r="D17" s="92">
        <f t="shared" si="8"/>
        <v>200.95238095238096</v>
      </c>
      <c r="E17" s="62">
        <f t="shared" si="9"/>
        <v>340.32258064516128</v>
      </c>
      <c r="F17" s="563">
        <f>AB17+Месяц!F17</f>
        <v>1170</v>
      </c>
      <c r="G17" s="51">
        <f>AC17+Месяц!G17</f>
        <v>1994.8999999999999</v>
      </c>
      <c r="H17" s="92">
        <f t="shared" si="10"/>
        <v>170.5042735042735</v>
      </c>
      <c r="I17" s="62">
        <f t="shared" si="0"/>
        <v>169.59109070815268</v>
      </c>
      <c r="J17" s="443">
        <f>AF17+Месяц!J17</f>
        <v>2925</v>
      </c>
      <c r="K17" s="51">
        <f>AG17+Месяц!K17</f>
        <v>2973.2999999999997</v>
      </c>
      <c r="L17" s="92">
        <f t="shared" si="5"/>
        <v>101.65128205128204</v>
      </c>
      <c r="M17" s="564">
        <f t="shared" si="1"/>
        <v>4271.9827586206893</v>
      </c>
      <c r="N17" s="92">
        <f t="shared" si="2"/>
        <v>113.143574717455</v>
      </c>
      <c r="O17" s="563">
        <f>AK17+Месяц!O17</f>
        <v>84</v>
      </c>
      <c r="P17" s="51">
        <f>AL17+Месяц!P17</f>
        <v>70</v>
      </c>
      <c r="Q17" s="62">
        <f t="shared" si="6"/>
        <v>83.333333333333343</v>
      </c>
      <c r="R17" s="62">
        <f t="shared" si="7"/>
        <v>83.333333333333343</v>
      </c>
      <c r="S17" s="565">
        <v>696</v>
      </c>
      <c r="T17" s="634">
        <v>24.8</v>
      </c>
      <c r="U17" s="635">
        <v>1176.3</v>
      </c>
      <c r="V17" s="630">
        <v>2627.9</v>
      </c>
      <c r="W17" s="631">
        <v>84</v>
      </c>
      <c r="X17" s="444">
        <v>32</v>
      </c>
      <c r="Y17" s="452">
        <v>70.3</v>
      </c>
      <c r="Z17" s="534">
        <f t="shared" ref="Z17" si="13">Y17/X17*100</f>
        <v>219.6875</v>
      </c>
      <c r="AA17" s="450">
        <v>411.1</v>
      </c>
      <c r="AB17" s="444">
        <v>720</v>
      </c>
      <c r="AC17" s="452">
        <v>1269.6999999999998</v>
      </c>
      <c r="AD17" s="534">
        <f t="shared" ref="AD17:AD18" si="14">AC17/AB17*100</f>
        <v>176.3472222222222</v>
      </c>
      <c r="AE17" s="662">
        <v>176.88771245472276</v>
      </c>
      <c r="AF17" s="701">
        <v>1875</v>
      </c>
      <c r="AG17" s="582">
        <v>1900.6999999999998</v>
      </c>
      <c r="AH17" s="626">
        <f t="shared" si="4"/>
        <v>101.37066666666665</v>
      </c>
      <c r="AI17" s="664">
        <v>2738.7608069164262</v>
      </c>
      <c r="AJ17" s="662">
        <v>111.00274484611342</v>
      </c>
      <c r="AK17" s="696">
        <v>57</v>
      </c>
      <c r="AL17" s="665">
        <v>49</v>
      </c>
      <c r="AM17" s="105">
        <v>85.964912280701753</v>
      </c>
      <c r="AN17" s="668">
        <v>90.740740740740748</v>
      </c>
      <c r="AO17" s="13"/>
      <c r="AP17" s="13"/>
      <c r="AQ17" s="13"/>
      <c r="AR17" s="13"/>
    </row>
    <row r="18" spans="1:44" ht="30.95" customHeight="1" thickBot="1">
      <c r="A18" s="56" t="s">
        <v>100</v>
      </c>
      <c r="B18" s="443">
        <f>X18+Месяц!B18</f>
        <v>2</v>
      </c>
      <c r="C18" s="51">
        <f>Y18+Месяц!C18</f>
        <v>0.7</v>
      </c>
      <c r="D18" s="62">
        <f t="shared" si="8"/>
        <v>35</v>
      </c>
      <c r="E18" s="62"/>
      <c r="F18" s="563">
        <f>AB18+Месяц!F18</f>
        <v>645</v>
      </c>
      <c r="G18" s="51">
        <f>AC18+Месяц!G18</f>
        <v>545.70000000000005</v>
      </c>
      <c r="H18" s="62">
        <f t="shared" si="10"/>
        <v>84.604651162790702</v>
      </c>
      <c r="I18" s="62">
        <f t="shared" si="0"/>
        <v>86.154089043258622</v>
      </c>
      <c r="J18" s="443">
        <f>AF18+Месяц!J18</f>
        <v>2723</v>
      </c>
      <c r="K18" s="51">
        <f>AG18+Месяц!K18</f>
        <v>2350</v>
      </c>
      <c r="L18" s="62">
        <f t="shared" si="5"/>
        <v>86.301872934263685</v>
      </c>
      <c r="M18" s="564">
        <f t="shared" si="1"/>
        <v>6752.8735632183916</v>
      </c>
      <c r="N18" s="92">
        <f t="shared" si="2"/>
        <v>102.26283724978242</v>
      </c>
      <c r="O18" s="563">
        <f>AK18+Месяц!O18</f>
        <v>29</v>
      </c>
      <c r="P18" s="51">
        <f>AL18+Месяц!P18</f>
        <v>51</v>
      </c>
      <c r="Q18" s="92">
        <f t="shared" si="6"/>
        <v>175.86206896551724</v>
      </c>
      <c r="R18" s="62">
        <f t="shared" si="7"/>
        <v>170</v>
      </c>
      <c r="S18" s="565">
        <v>348</v>
      </c>
      <c r="T18" s="634">
        <v>0</v>
      </c>
      <c r="U18" s="635">
        <v>633.4</v>
      </c>
      <c r="V18" s="630">
        <v>2298</v>
      </c>
      <c r="W18" s="631">
        <v>30</v>
      </c>
      <c r="X18" s="444">
        <v>1</v>
      </c>
      <c r="Y18" s="452">
        <v>0</v>
      </c>
      <c r="Z18" s="534">
        <f t="shared" si="3"/>
        <v>0</v>
      </c>
      <c r="AA18" s="453"/>
      <c r="AB18" s="444">
        <v>415</v>
      </c>
      <c r="AC18" s="452">
        <v>349.4</v>
      </c>
      <c r="AD18" s="534">
        <f t="shared" si="14"/>
        <v>84.192771084337352</v>
      </c>
      <c r="AE18" s="662">
        <v>86.207747347643718</v>
      </c>
      <c r="AF18" s="701">
        <v>1813</v>
      </c>
      <c r="AG18" s="582">
        <v>1580</v>
      </c>
      <c r="AH18" s="626">
        <f t="shared" si="4"/>
        <v>87.148372862658576</v>
      </c>
      <c r="AI18" s="664">
        <v>4633.4310850439888</v>
      </c>
      <c r="AJ18" s="662">
        <v>103.40314136125654</v>
      </c>
      <c r="AK18" s="696">
        <v>20</v>
      </c>
      <c r="AL18" s="665">
        <v>35</v>
      </c>
      <c r="AM18" s="105">
        <v>175</v>
      </c>
      <c r="AN18" s="668">
        <v>184.21052631578948</v>
      </c>
      <c r="AO18" s="13"/>
      <c r="AP18" s="13"/>
      <c r="AQ18" s="13"/>
      <c r="AR18" s="13"/>
    </row>
    <row r="19" spans="1:44" ht="30.95" customHeight="1" thickBot="1">
      <c r="A19" s="56" t="s">
        <v>101</v>
      </c>
      <c r="B19" s="443"/>
      <c r="C19" s="51"/>
      <c r="D19" s="62"/>
      <c r="E19" s="62"/>
      <c r="F19" s="563">
        <f>AB19+Месяц!F19</f>
        <v>0</v>
      </c>
      <c r="G19" s="51">
        <f>AC19+Месяц!G19</f>
        <v>0</v>
      </c>
      <c r="H19" s="62"/>
      <c r="I19" s="62"/>
      <c r="J19" s="443">
        <f>AF19+Месяц!J19</f>
        <v>162378</v>
      </c>
      <c r="K19" s="51">
        <f>AG19+Месяц!K19</f>
        <v>172131.20000000001</v>
      </c>
      <c r="L19" s="92">
        <f t="shared" si="5"/>
        <v>106.0064787101701</v>
      </c>
      <c r="M19" s="564">
        <f t="shared" si="1"/>
        <v>38396.430961409773</v>
      </c>
      <c r="N19" s="92">
        <f t="shared" si="2"/>
        <v>129.96203018106073</v>
      </c>
      <c r="O19" s="563">
        <f>AK19+Месяц!O19</f>
        <v>728</v>
      </c>
      <c r="P19" s="51">
        <f>AL19+Месяц!P19</f>
        <v>906</v>
      </c>
      <c r="Q19" s="92">
        <f t="shared" si="6"/>
        <v>124.45054945054946</v>
      </c>
      <c r="R19" s="62">
        <f t="shared" si="7"/>
        <v>99.834710743801651</v>
      </c>
      <c r="S19" s="565">
        <v>4483</v>
      </c>
      <c r="T19" s="634"/>
      <c r="U19" s="635"/>
      <c r="V19" s="630">
        <v>132447.29999999999</v>
      </c>
      <c r="W19" s="631">
        <v>907.5</v>
      </c>
      <c r="X19" s="444">
        <v>0</v>
      </c>
      <c r="Y19" s="449">
        <v>0</v>
      </c>
      <c r="Z19" s="534" t="e">
        <f t="shared" si="3"/>
        <v>#DIV/0!</v>
      </c>
      <c r="AA19" s="453"/>
      <c r="AB19" s="444">
        <v>0</v>
      </c>
      <c r="AC19" s="449">
        <v>0</v>
      </c>
      <c r="AD19" s="453"/>
      <c r="AE19" s="662" t="e">
        <v>#DIV/0!</v>
      </c>
      <c r="AF19" s="701">
        <v>106537</v>
      </c>
      <c r="AG19" s="582">
        <v>115339.6</v>
      </c>
      <c r="AH19" s="626">
        <f t="shared" si="4"/>
        <v>108.26248157916969</v>
      </c>
      <c r="AI19" s="664">
        <v>25461.280353200884</v>
      </c>
      <c r="AJ19" s="662">
        <v>131.98985640589024</v>
      </c>
      <c r="AK19" s="696">
        <v>522</v>
      </c>
      <c r="AL19" s="666">
        <v>617.4</v>
      </c>
      <c r="AM19" s="105">
        <v>118.27586206896552</v>
      </c>
      <c r="AN19" s="668">
        <v>101.11365869636421</v>
      </c>
      <c r="AO19" s="13"/>
      <c r="AP19" s="13"/>
      <c r="AQ19" s="13"/>
      <c r="AR19" s="13"/>
    </row>
    <row r="20" spans="1:44" ht="30.95" customHeight="1" thickBot="1">
      <c r="A20" s="56" t="s">
        <v>102</v>
      </c>
      <c r="B20" s="443">
        <f>X20+Месяц!B20</f>
        <v>1</v>
      </c>
      <c r="C20" s="51">
        <f>Y20+Месяц!C20</f>
        <v>0</v>
      </c>
      <c r="D20" s="62"/>
      <c r="E20" s="62"/>
      <c r="F20" s="563">
        <f>AB20+Месяц!F20</f>
        <v>155</v>
      </c>
      <c r="G20" s="51">
        <f>AC20+Месяц!G20</f>
        <v>332.09999999999997</v>
      </c>
      <c r="H20" s="92">
        <f t="shared" si="10"/>
        <v>214.25806451612902</v>
      </c>
      <c r="I20" s="62">
        <f t="shared" si="0"/>
        <v>220.81117021276592</v>
      </c>
      <c r="J20" s="443">
        <f>AF20+Месяц!J20</f>
        <v>927</v>
      </c>
      <c r="K20" s="51">
        <f>AG20+Месяц!K20</f>
        <v>1218</v>
      </c>
      <c r="L20" s="92">
        <f t="shared" si="5"/>
        <v>131.39158576051778</v>
      </c>
      <c r="M20" s="564">
        <f t="shared" si="1"/>
        <v>3592.9203539823006</v>
      </c>
      <c r="N20" s="92">
        <f t="shared" si="2"/>
        <v>139.67889908256882</v>
      </c>
      <c r="O20" s="563">
        <f>AK20+Месяц!O20</f>
        <v>28</v>
      </c>
      <c r="P20" s="51">
        <f>AL20+Месяц!P20</f>
        <v>12</v>
      </c>
      <c r="Q20" s="62">
        <f t="shared" si="6"/>
        <v>42.857142857142854</v>
      </c>
      <c r="R20" s="62">
        <f t="shared" si="7"/>
        <v>50</v>
      </c>
      <c r="S20" s="565">
        <v>339</v>
      </c>
      <c r="T20" s="634">
        <v>0</v>
      </c>
      <c r="U20" s="635">
        <v>150.4</v>
      </c>
      <c r="V20" s="630">
        <v>872</v>
      </c>
      <c r="W20" s="631">
        <v>24</v>
      </c>
      <c r="X20" s="444">
        <v>0</v>
      </c>
      <c r="Y20" s="452">
        <v>0</v>
      </c>
      <c r="Z20" s="534" t="e">
        <f t="shared" si="3"/>
        <v>#DIV/0!</v>
      </c>
      <c r="AA20" s="450"/>
      <c r="AB20" s="444">
        <v>95</v>
      </c>
      <c r="AC20" s="452">
        <v>219.39999999999998</v>
      </c>
      <c r="AD20" s="534">
        <f>AC20/AB20*100</f>
        <v>230.9473684210526</v>
      </c>
      <c r="AE20" s="662">
        <v>242.43093922651931</v>
      </c>
      <c r="AF20" s="701">
        <v>477</v>
      </c>
      <c r="AG20" s="582">
        <v>695</v>
      </c>
      <c r="AH20" s="626">
        <f t="shared" si="4"/>
        <v>145.70230607966457</v>
      </c>
      <c r="AI20" s="664">
        <v>2080.8383233532936</v>
      </c>
      <c r="AJ20" s="662">
        <v>155.48098434004473</v>
      </c>
      <c r="AK20" s="696">
        <v>19</v>
      </c>
      <c r="AL20" s="665">
        <v>8</v>
      </c>
      <c r="AM20" s="103">
        <v>42.105263157894733</v>
      </c>
      <c r="AN20" s="668">
        <v>57.142857142857139</v>
      </c>
      <c r="AO20" s="13"/>
      <c r="AP20" s="13"/>
      <c r="AQ20" s="13"/>
      <c r="AR20" s="13"/>
    </row>
    <row r="21" spans="1:44" ht="30.95" customHeight="1" thickBot="1">
      <c r="A21" s="56" t="s">
        <v>103</v>
      </c>
      <c r="B21" s="443">
        <f>X21+Месяц!B21</f>
        <v>0</v>
      </c>
      <c r="C21" s="51">
        <f>Y21+Месяц!C21</f>
        <v>0</v>
      </c>
      <c r="D21" s="62"/>
      <c r="E21" s="62"/>
      <c r="F21" s="563">
        <f>AB21+Месяц!F21</f>
        <v>0</v>
      </c>
      <c r="G21" s="51">
        <f>AC21+Месяц!G21</f>
        <v>0</v>
      </c>
      <c r="H21" s="62"/>
      <c r="I21" s="62"/>
      <c r="J21" s="443">
        <f>AF21+Месяц!J21</f>
        <v>1237</v>
      </c>
      <c r="K21" s="51">
        <f>AG21+Месяц!K21</f>
        <v>1264.4000000000001</v>
      </c>
      <c r="L21" s="92">
        <f t="shared" si="5"/>
        <v>102.21503637833469</v>
      </c>
      <c r="M21" s="564">
        <f t="shared" si="1"/>
        <v>4436.4912280701756</v>
      </c>
      <c r="N21" s="92">
        <f t="shared" si="2"/>
        <v>108.89673585393163</v>
      </c>
      <c r="O21" s="563">
        <f>AK21+Месяц!O21</f>
        <v>26</v>
      </c>
      <c r="P21" s="51">
        <f>AL21+Месяц!P21</f>
        <v>3</v>
      </c>
      <c r="Q21" s="62">
        <f t="shared" si="6"/>
        <v>11.538461538461538</v>
      </c>
      <c r="R21" s="62">
        <f t="shared" si="7"/>
        <v>33.333333333333329</v>
      </c>
      <c r="S21" s="565">
        <v>285</v>
      </c>
      <c r="T21" s="634">
        <v>0</v>
      </c>
      <c r="U21" s="635"/>
      <c r="V21" s="630">
        <v>1161.0999999999999</v>
      </c>
      <c r="W21" s="631">
        <v>9</v>
      </c>
      <c r="X21" s="444">
        <v>0</v>
      </c>
      <c r="Y21" s="452">
        <v>0</v>
      </c>
      <c r="Z21" s="534" t="e">
        <f t="shared" si="3"/>
        <v>#DIV/0!</v>
      </c>
      <c r="AA21" s="453"/>
      <c r="AB21" s="444">
        <v>0</v>
      </c>
      <c r="AC21" s="449">
        <v>0</v>
      </c>
      <c r="AD21" s="450"/>
      <c r="AE21" s="668" t="e">
        <v>#DIV/0!</v>
      </c>
      <c r="AF21" s="702">
        <v>807</v>
      </c>
      <c r="AG21" s="653">
        <v>934.7</v>
      </c>
      <c r="AH21" s="626">
        <f t="shared" si="4"/>
        <v>115.82403965303594</v>
      </c>
      <c r="AI21" s="664">
        <v>3326.3345195729539</v>
      </c>
      <c r="AJ21" s="662">
        <v>123.49055357378782</v>
      </c>
      <c r="AK21" s="696">
        <v>17</v>
      </c>
      <c r="AL21" s="665">
        <v>3</v>
      </c>
      <c r="AM21" s="103">
        <v>17.647058823529413</v>
      </c>
      <c r="AN21" s="668">
        <v>50</v>
      </c>
      <c r="AO21" s="13"/>
      <c r="AP21" s="13"/>
      <c r="AQ21" s="13"/>
      <c r="AR21" s="13"/>
    </row>
    <row r="22" spans="1:44" ht="24.95" customHeight="1" thickBot="1">
      <c r="A22" s="64"/>
      <c r="B22" s="103"/>
      <c r="C22" s="51"/>
      <c r="D22" s="62"/>
      <c r="E22" s="62"/>
      <c r="F22" s="563"/>
      <c r="G22" s="51"/>
      <c r="H22" s="62"/>
      <c r="I22" s="62"/>
      <c r="J22" s="518">
        <v>0</v>
      </c>
      <c r="K22" s="566"/>
      <c r="L22" s="356"/>
      <c r="M22" s="356"/>
      <c r="N22" s="356"/>
      <c r="O22" s="563"/>
      <c r="P22" s="51"/>
      <c r="Q22" s="62"/>
      <c r="R22" s="62"/>
      <c r="S22" s="565"/>
      <c r="T22" s="634"/>
      <c r="U22" s="635"/>
      <c r="V22" s="633"/>
      <c r="W22" s="633"/>
      <c r="X22" s="456"/>
      <c r="Y22" s="623"/>
      <c r="Z22" s="534" t="e">
        <f t="shared" si="3"/>
        <v>#DIV/0!</v>
      </c>
      <c r="AA22" s="69"/>
      <c r="AB22" s="444">
        <v>0</v>
      </c>
      <c r="AC22" s="624"/>
      <c r="AD22" s="69"/>
      <c r="AE22" s="698"/>
      <c r="AF22" s="444">
        <v>0</v>
      </c>
      <c r="AG22" s="445"/>
      <c r="AH22" s="69"/>
      <c r="AI22" s="69"/>
      <c r="AJ22" s="625"/>
      <c r="AK22" s="697"/>
      <c r="AL22" s="623"/>
      <c r="AM22" s="69"/>
      <c r="AN22" s="69"/>
    </row>
    <row r="23" spans="1:44" s="253" customFormat="1" ht="24.95" customHeight="1" thickBot="1">
      <c r="A23" s="52" t="s">
        <v>59</v>
      </c>
      <c r="B23" s="780">
        <f>SUM(B5:B21)</f>
        <v>136</v>
      </c>
      <c r="C23" s="325">
        <f>SUM(C5:C21)</f>
        <v>189.7</v>
      </c>
      <c r="D23" s="111">
        <f>SUM(C23/B23)*100</f>
        <v>139.48529411764704</v>
      </c>
      <c r="E23" s="112">
        <f>SUM(C23/T23)*100</f>
        <v>176.3011152416357</v>
      </c>
      <c r="F23" s="779">
        <f>AB23+Месяц!F23</f>
        <v>7730</v>
      </c>
      <c r="G23" s="326">
        <f>SUM(G5:G21)</f>
        <v>8804</v>
      </c>
      <c r="H23" s="111">
        <f>SUM(G23/F23)*100</f>
        <v>113.89391979301422</v>
      </c>
      <c r="I23" s="112">
        <f>SUM(G23/U23)*100</f>
        <v>115.64277364017288</v>
      </c>
      <c r="J23" s="796">
        <f>AF23+Месяц!J23</f>
        <v>247426</v>
      </c>
      <c r="K23" s="560">
        <f>SUM(K5:K21)</f>
        <v>251989.50000000003</v>
      </c>
      <c r="L23" s="111">
        <f>SUM(K23/J23)*100</f>
        <v>101.84438983776968</v>
      </c>
      <c r="M23" s="561">
        <f>SUM(K23/S23)*1000</f>
        <v>21179.147755925365</v>
      </c>
      <c r="N23" s="112">
        <f>SUM(K23/V23)*100</f>
        <v>122.97689694887464</v>
      </c>
      <c r="O23" s="779">
        <f>AK23+Месяц!O23</f>
        <v>1547</v>
      </c>
      <c r="P23" s="589">
        <f>SUM(P5:P21)</f>
        <v>1614.1999999999998</v>
      </c>
      <c r="Q23" s="114">
        <f>P23/O23*100</f>
        <v>104.34389140271492</v>
      </c>
      <c r="R23" s="626">
        <f t="shared" si="7"/>
        <v>100.29201615408512</v>
      </c>
      <c r="S23" s="562">
        <f>SUM(S5:S22)</f>
        <v>11898</v>
      </c>
      <c r="T23" s="659">
        <f t="shared" ref="T23:W23" si="15">SUM(T5:T21)</f>
        <v>107.6</v>
      </c>
      <c r="U23" s="660">
        <f t="shared" si="15"/>
        <v>7613.0999999999985</v>
      </c>
      <c r="V23" s="660">
        <f t="shared" si="15"/>
        <v>204908</v>
      </c>
      <c r="W23" s="660">
        <f t="shared" si="15"/>
        <v>1609.5</v>
      </c>
      <c r="X23" s="627">
        <f>SUM(X5:X22)</f>
        <v>95</v>
      </c>
      <c r="Y23" s="627">
        <f>SUM(Y5:Y22)</f>
        <v>124.6</v>
      </c>
      <c r="Z23" s="107">
        <f t="shared" si="3"/>
        <v>131.15789473684208</v>
      </c>
      <c r="AA23" s="626">
        <v>173.1</v>
      </c>
      <c r="AB23" s="627">
        <f t="shared" ref="AB23:AC23" si="16">SUM(AB5:AB22)</f>
        <v>5000</v>
      </c>
      <c r="AC23" s="627">
        <f t="shared" si="16"/>
        <v>5684.0999999999985</v>
      </c>
      <c r="AD23" s="626">
        <f>AC23/AB23*100</f>
        <v>113.68199999999997</v>
      </c>
      <c r="AE23" s="626">
        <v>116.02571953459886</v>
      </c>
      <c r="AF23" s="627">
        <f t="shared" ref="AF23:AG23" si="17">SUM(AF5:AF22)</f>
        <v>161182</v>
      </c>
      <c r="AG23" s="627">
        <f t="shared" si="17"/>
        <v>164109.90000000002</v>
      </c>
      <c r="AH23" s="626">
        <f t="shared" ref="AH23" si="18">SUM(AG23/AF23)*100</f>
        <v>101.81651797347099</v>
      </c>
      <c r="AI23" s="626">
        <v>6634</v>
      </c>
      <c r="AJ23" s="626">
        <v>120</v>
      </c>
      <c r="AK23" s="627">
        <f t="shared" ref="AK23:AL23" si="19">SUM(AK5:AK22)</f>
        <v>1071</v>
      </c>
      <c r="AL23" s="627">
        <f t="shared" si="19"/>
        <v>1081.1999999999998</v>
      </c>
      <c r="AM23" s="699">
        <v>100.95238095238092</v>
      </c>
      <c r="AN23" s="626">
        <v>101.17911285794496</v>
      </c>
    </row>
    <row r="24" spans="1:44" ht="21" customHeight="1">
      <c r="A24" s="15"/>
      <c r="B24" s="17"/>
      <c r="C24" s="18"/>
      <c r="D24" s="18"/>
      <c r="E24" s="18"/>
      <c r="F24" s="17"/>
      <c r="G24" s="18"/>
      <c r="H24" s="18"/>
      <c r="I24" s="18"/>
      <c r="J24" s="17"/>
      <c r="K24" s="18"/>
      <c r="L24" s="830" t="s">
        <v>427</v>
      </c>
      <c r="M24" s="19"/>
      <c r="N24" s="18"/>
      <c r="O24" s="17"/>
      <c r="P24" s="20"/>
      <c r="Q24" s="828" t="s">
        <v>426</v>
      </c>
      <c r="R24" s="18"/>
      <c r="S24" s="98"/>
      <c r="T24" s="239"/>
      <c r="U24" s="240"/>
      <c r="V24" s="241"/>
      <c r="W24" s="242"/>
      <c r="AA24" s="269"/>
      <c r="AJ24" s="245"/>
      <c r="AN24" s="243"/>
    </row>
    <row r="25" spans="1:44" ht="16.5">
      <c r="B25" s="25"/>
      <c r="C25" s="25"/>
      <c r="D25" s="7"/>
      <c r="E25" s="22"/>
      <c r="F25" s="7"/>
      <c r="G25" s="7"/>
      <c r="H25" s="26"/>
      <c r="I25" s="27"/>
      <c r="J25" s="28"/>
      <c r="K25" s="29"/>
      <c r="L25" s="830" t="s">
        <v>428</v>
      </c>
      <c r="M25" s="30"/>
      <c r="N25" s="7"/>
      <c r="O25" s="1"/>
      <c r="Q25" s="829" t="s">
        <v>425</v>
      </c>
      <c r="R25" s="1"/>
      <c r="S25" s="98"/>
    </row>
    <row r="26" spans="1:44" ht="20.25">
      <c r="A26" s="1" t="s">
        <v>60</v>
      </c>
      <c r="B26" s="1"/>
      <c r="C26" s="1"/>
      <c r="D26" s="1"/>
      <c r="E26" s="1"/>
      <c r="F26" s="1"/>
      <c r="G26" s="1"/>
      <c r="H26" s="9"/>
      <c r="I26" s="1"/>
      <c r="J26" s="1"/>
      <c r="K26" s="1"/>
      <c r="L26" s="1"/>
      <c r="M26" s="1"/>
      <c r="N26" s="1"/>
      <c r="O26" s="1"/>
      <c r="R26" s="1"/>
      <c r="S26" s="98"/>
    </row>
    <row r="27" spans="1:44" ht="15.75">
      <c r="H27" s="9"/>
      <c r="R27" s="1"/>
      <c r="S27" s="98"/>
    </row>
    <row r="28" spans="1:44" ht="15.75">
      <c r="S28" s="98"/>
    </row>
    <row r="29" spans="1:44" ht="15.75">
      <c r="S29" s="98"/>
    </row>
    <row r="30" spans="1:44" ht="15.75">
      <c r="S30" s="98"/>
    </row>
    <row r="31" spans="1:44" ht="15.75">
      <c r="S31" s="98"/>
    </row>
  </sheetData>
  <mergeCells count="34">
    <mergeCell ref="B3:B4"/>
    <mergeCell ref="C3:C4"/>
    <mergeCell ref="J3:J4"/>
    <mergeCell ref="X1:AB1"/>
    <mergeCell ref="X2:AA2"/>
    <mergeCell ref="AB2:AE2"/>
    <mergeCell ref="T1:W1"/>
    <mergeCell ref="L3:L4"/>
    <mergeCell ref="M3:M4"/>
    <mergeCell ref="N3:N4"/>
    <mergeCell ref="T2:W2"/>
    <mergeCell ref="S2:S4"/>
    <mergeCell ref="P3:P4"/>
    <mergeCell ref="A2:A4"/>
    <mergeCell ref="B2:E2"/>
    <mergeCell ref="F2:I2"/>
    <mergeCell ref="J2:N2"/>
    <mergeCell ref="A1:R1"/>
    <mergeCell ref="D3:D4"/>
    <mergeCell ref="E3:E4"/>
    <mergeCell ref="H3:H4"/>
    <mergeCell ref="I3:I4"/>
    <mergeCell ref="O3:O4"/>
    <mergeCell ref="F3:F4"/>
    <mergeCell ref="G3:G4"/>
    <mergeCell ref="O2:R2"/>
    <mergeCell ref="Q3:Q4"/>
    <mergeCell ref="R3:R4"/>
    <mergeCell ref="K3:K4"/>
    <mergeCell ref="AF2:AJ2"/>
    <mergeCell ref="AK2:AN2"/>
    <mergeCell ref="T3:T4"/>
    <mergeCell ref="U3:U4"/>
    <mergeCell ref="W3:W4"/>
  </mergeCells>
  <phoneticPr fontId="24" type="noConversion"/>
  <pageMargins left="0" right="0" top="0" bottom="0" header="0" footer="0"/>
  <pageSetup paperSize="9" scale="72" orientation="landscape" horizontalDpi="120" verticalDpi="144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92D050"/>
  </sheetPr>
  <dimension ref="A1:R18"/>
  <sheetViews>
    <sheetView zoomScale="80" zoomScaleNormal="80" workbookViewId="0">
      <selection activeCell="F15" sqref="F15"/>
    </sheetView>
  </sheetViews>
  <sheetFormatPr defaultRowHeight="15"/>
  <cols>
    <col min="1" max="1" width="21" customWidth="1"/>
    <col min="2" max="2" width="6.44140625" customWidth="1"/>
    <col min="3" max="4" width="8.109375" customWidth="1"/>
    <col min="5" max="5" width="8" customWidth="1"/>
    <col min="6" max="6" width="6.88671875" customWidth="1"/>
    <col min="7" max="7" width="7.5546875" customWidth="1"/>
    <col min="8" max="8" width="7.33203125" customWidth="1"/>
    <col min="9" max="9" width="7.6640625" customWidth="1"/>
    <col min="10" max="10" width="6.5546875" customWidth="1"/>
    <col min="11" max="11" width="8.44140625" customWidth="1"/>
    <col min="12" max="12" width="10" customWidth="1"/>
    <col min="13" max="13" width="10.6640625" customWidth="1"/>
    <col min="14" max="14" width="7.88671875" customWidth="1"/>
  </cols>
  <sheetData>
    <row r="1" spans="1:18" ht="30" customHeight="1">
      <c r="A1" s="890" t="s">
        <v>119</v>
      </c>
      <c r="B1" s="890"/>
      <c r="C1" s="890"/>
      <c r="D1" s="890"/>
      <c r="E1" s="890"/>
      <c r="F1" s="890"/>
      <c r="G1" s="890"/>
      <c r="H1" s="890"/>
      <c r="I1" s="890"/>
      <c r="J1" s="890"/>
      <c r="K1" s="890"/>
      <c r="L1" s="890"/>
      <c r="M1" s="890"/>
    </row>
    <row r="2" spans="1:18" ht="30" customHeight="1" thickBot="1">
      <c r="A2" s="891" t="s">
        <v>120</v>
      </c>
      <c r="B2" s="891"/>
      <c r="C2" s="891"/>
      <c r="D2" s="891"/>
      <c r="E2" s="891"/>
      <c r="F2" s="891"/>
      <c r="G2" s="891"/>
      <c r="H2" s="891"/>
      <c r="I2" s="891"/>
      <c r="J2" s="891"/>
      <c r="K2" s="891"/>
      <c r="L2" s="891"/>
      <c r="M2" s="891"/>
      <c r="O2">
        <v>2018</v>
      </c>
      <c r="P2" s="309"/>
      <c r="Q2" s="309"/>
      <c r="R2" s="309"/>
    </row>
    <row r="3" spans="1:18" ht="24.95" customHeight="1" thickBot="1">
      <c r="A3" s="894" t="s">
        <v>155</v>
      </c>
      <c r="B3" s="900" t="s">
        <v>154</v>
      </c>
      <c r="C3" s="894" t="s">
        <v>357</v>
      </c>
      <c r="D3" s="895" t="s">
        <v>108</v>
      </c>
      <c r="E3" s="895" t="s">
        <v>109</v>
      </c>
      <c r="F3" s="41" t="s">
        <v>2</v>
      </c>
      <c r="G3" s="895" t="s">
        <v>359</v>
      </c>
      <c r="H3" s="892" t="s">
        <v>358</v>
      </c>
      <c r="I3" s="897" t="s">
        <v>421</v>
      </c>
      <c r="J3" s="898"/>
      <c r="K3" s="898"/>
      <c r="L3" s="898"/>
      <c r="M3" s="899"/>
      <c r="O3" s="2" t="s">
        <v>0</v>
      </c>
      <c r="P3" s="2" t="s">
        <v>1</v>
      </c>
      <c r="Q3" s="3" t="s">
        <v>3</v>
      </c>
    </row>
    <row r="4" spans="1:18" ht="31.15" customHeight="1" thickBot="1">
      <c r="A4" s="875"/>
      <c r="B4" s="901"/>
      <c r="C4" s="875"/>
      <c r="D4" s="896"/>
      <c r="E4" s="896"/>
      <c r="F4" s="42" t="s">
        <v>5</v>
      </c>
      <c r="G4" s="896"/>
      <c r="H4" s="893"/>
      <c r="I4" s="169" t="s">
        <v>0</v>
      </c>
      <c r="J4" s="170" t="s">
        <v>72</v>
      </c>
      <c r="K4" s="169" t="s">
        <v>6</v>
      </c>
      <c r="L4" s="171" t="s">
        <v>313</v>
      </c>
      <c r="M4" s="171" t="s">
        <v>358</v>
      </c>
      <c r="O4" s="4" t="s">
        <v>4</v>
      </c>
      <c r="P4" s="4" t="s">
        <v>4</v>
      </c>
      <c r="Q4" s="5">
        <v>2017</v>
      </c>
    </row>
    <row r="5" spans="1:18" ht="43.15" customHeight="1" thickBot="1">
      <c r="A5" s="608" t="s">
        <v>360</v>
      </c>
      <c r="B5" s="172" t="s">
        <v>73</v>
      </c>
      <c r="C5" s="468">
        <v>850</v>
      </c>
      <c r="D5" s="166">
        <f>I5+O5</f>
        <v>850</v>
      </c>
      <c r="E5" s="166">
        <f>P5+J5</f>
        <v>0</v>
      </c>
      <c r="F5" s="201">
        <f>SUM(E5/D5)*100</f>
        <v>0</v>
      </c>
      <c r="G5" s="62">
        <f>L5+Q5</f>
        <v>2349.6</v>
      </c>
      <c r="H5" s="167">
        <f>SUM(E5/G5)*100</f>
        <v>0</v>
      </c>
      <c r="I5" s="577">
        <v>0</v>
      </c>
      <c r="J5" s="539">
        <v>0</v>
      </c>
      <c r="K5" s="166"/>
      <c r="L5" s="579">
        <v>838.5</v>
      </c>
      <c r="M5" s="168">
        <f>SUM(J5/L5)*100</f>
        <v>0</v>
      </c>
      <c r="N5" s="209"/>
      <c r="O5" s="6">
        <v>850</v>
      </c>
      <c r="P5" s="6">
        <v>0</v>
      </c>
      <c r="Q5" s="580">
        <v>1511.1</v>
      </c>
    </row>
    <row r="6" spans="1:18" ht="39.950000000000003" customHeight="1" thickBot="1">
      <c r="A6" s="609" t="s">
        <v>121</v>
      </c>
      <c r="B6" s="606"/>
      <c r="C6" s="602">
        <f>SUM(C5:C5)</f>
        <v>850</v>
      </c>
      <c r="D6" s="604">
        <f>SUM(D5:D5)</f>
        <v>850</v>
      </c>
      <c r="E6" s="603">
        <f>SUM(E5:E5)</f>
        <v>0</v>
      </c>
      <c r="F6" s="604">
        <f>SUM(E6/D6)*100</f>
        <v>0</v>
      </c>
      <c r="G6" s="604">
        <f>SUM(G5:G5)</f>
        <v>2349.6</v>
      </c>
      <c r="H6" s="605">
        <f>SUM(E6/G6)*100</f>
        <v>0</v>
      </c>
      <c r="I6" s="607">
        <v>0</v>
      </c>
      <c r="J6" s="604">
        <f>SUM(J5:J5)</f>
        <v>0</v>
      </c>
      <c r="K6" s="604"/>
      <c r="L6" s="603">
        <v>838.5</v>
      </c>
      <c r="M6" s="605">
        <f>SUM(J6/L6)*100</f>
        <v>0</v>
      </c>
      <c r="N6" s="610" t="s">
        <v>121</v>
      </c>
      <c r="O6" s="581">
        <f>SUM(O5:O5)</f>
        <v>850</v>
      </c>
      <c r="P6" s="581">
        <v>0</v>
      </c>
      <c r="Q6" s="578">
        <v>1511.1</v>
      </c>
    </row>
    <row r="7" spans="1:18">
      <c r="D7" s="309"/>
      <c r="O7" s="246"/>
    </row>
    <row r="8" spans="1:18" ht="15.75">
      <c r="G8" s="284"/>
      <c r="O8" s="246"/>
      <c r="P8" s="246"/>
    </row>
    <row r="18" spans="12:12">
      <c r="L18" s="99"/>
    </row>
  </sheetData>
  <mergeCells count="10">
    <mergeCell ref="A1:M1"/>
    <mergeCell ref="A2:M2"/>
    <mergeCell ref="H3:H4"/>
    <mergeCell ref="C3:C4"/>
    <mergeCell ref="D3:D4"/>
    <mergeCell ref="E3:E4"/>
    <mergeCell ref="G3:G4"/>
    <mergeCell ref="I3:M3"/>
    <mergeCell ref="B3:B4"/>
    <mergeCell ref="A3:A4"/>
  </mergeCells>
  <phoneticPr fontId="24" type="noConversion"/>
  <pageMargins left="0" right="0" top="0.98425196850393704" bottom="0.98425196850393704" header="0.51181102362204722" footer="0.51181102362204722"/>
  <pageSetup paperSize="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rgb="FF92D050"/>
  </sheetPr>
  <dimension ref="A1:V27"/>
  <sheetViews>
    <sheetView zoomScale="80" zoomScaleNormal="80" workbookViewId="0">
      <pane xSplit="1" ySplit="4" topLeftCell="B17" activePane="bottomRight" state="frozen"/>
      <selection pane="topRight" activeCell="B1" sqref="B1"/>
      <selection pane="bottomLeft" activeCell="A6" sqref="A6"/>
      <selection pane="bottomRight" activeCell="K26" sqref="K26"/>
    </sheetView>
  </sheetViews>
  <sheetFormatPr defaultRowHeight="15"/>
  <cols>
    <col min="1" max="1" width="18.5546875" customWidth="1"/>
    <col min="2" max="2" width="7" customWidth="1"/>
    <col min="3" max="3" width="7.109375" customWidth="1"/>
    <col min="4" max="4" width="7.21875" customWidth="1"/>
    <col min="5" max="5" width="6.6640625" customWidth="1"/>
    <col min="6" max="6" width="5.77734375" customWidth="1"/>
    <col min="7" max="7" width="7.109375" customWidth="1"/>
    <col min="8" max="8" width="6.6640625" customWidth="1"/>
    <col min="9" max="9" width="6.109375" customWidth="1"/>
    <col min="10" max="10" width="7.33203125" customWidth="1"/>
    <col min="11" max="11" width="7.21875" customWidth="1"/>
    <col min="12" max="12" width="6" customWidth="1"/>
    <col min="13" max="15" width="5.77734375" customWidth="1"/>
    <col min="16" max="17" width="5.21875" customWidth="1"/>
    <col min="18" max="18" width="5" customWidth="1"/>
    <col min="19" max="19" width="5.109375" customWidth="1"/>
  </cols>
  <sheetData>
    <row r="1" spans="1:22" ht="20.45" customHeight="1" thickBot="1">
      <c r="A1" s="902" t="s">
        <v>392</v>
      </c>
      <c r="B1" s="902"/>
      <c r="C1" s="902"/>
      <c r="D1" s="902"/>
      <c r="E1" s="902"/>
      <c r="F1" s="902"/>
      <c r="G1" s="902"/>
      <c r="H1" s="902"/>
      <c r="I1" s="902"/>
      <c r="J1" s="902"/>
      <c r="K1" s="902"/>
      <c r="L1" s="902"/>
      <c r="M1" s="902"/>
      <c r="N1" s="902"/>
      <c r="O1" s="902"/>
      <c r="P1" s="31"/>
      <c r="Q1" s="31"/>
      <c r="R1" s="31"/>
    </row>
    <row r="2" spans="1:22" ht="22.15" customHeight="1" thickBot="1">
      <c r="A2" s="68" t="s">
        <v>23</v>
      </c>
      <c r="B2" s="904" t="s">
        <v>149</v>
      </c>
      <c r="C2" s="904"/>
      <c r="D2" s="905"/>
      <c r="E2" s="911" t="s">
        <v>138</v>
      </c>
      <c r="F2" s="912"/>
      <c r="G2" s="903" t="s">
        <v>132</v>
      </c>
      <c r="H2" s="904"/>
      <c r="I2" s="905"/>
      <c r="J2" s="903" t="s">
        <v>336</v>
      </c>
      <c r="K2" s="904"/>
      <c r="L2" s="905"/>
      <c r="M2" s="903" t="s">
        <v>110</v>
      </c>
      <c r="N2" s="904"/>
      <c r="O2" s="905"/>
      <c r="P2" s="908" t="s">
        <v>111</v>
      </c>
      <c r="Q2" s="909"/>
      <c r="R2" s="909"/>
      <c r="S2" s="910"/>
    </row>
    <row r="3" spans="1:22" ht="29.45" customHeight="1" thickBot="1">
      <c r="A3" s="70" t="s">
        <v>45</v>
      </c>
      <c r="B3" s="845" t="s">
        <v>393</v>
      </c>
      <c r="C3" s="847"/>
      <c r="D3" s="68" t="s">
        <v>112</v>
      </c>
      <c r="E3" s="845" t="s">
        <v>393</v>
      </c>
      <c r="F3" s="847"/>
      <c r="G3" s="845" t="s">
        <v>393</v>
      </c>
      <c r="H3" s="847"/>
      <c r="I3" s="69" t="s">
        <v>112</v>
      </c>
      <c r="J3" s="845" t="s">
        <v>393</v>
      </c>
      <c r="K3" s="847"/>
      <c r="L3" s="68" t="s">
        <v>112</v>
      </c>
      <c r="M3" s="845" t="s">
        <v>393</v>
      </c>
      <c r="N3" s="847"/>
      <c r="O3" s="913" t="s">
        <v>113</v>
      </c>
      <c r="P3" s="906">
        <v>42826</v>
      </c>
      <c r="Q3" s="907"/>
      <c r="R3" s="906">
        <v>43191</v>
      </c>
      <c r="S3" s="907"/>
    </row>
    <row r="4" spans="1:22" ht="30" customHeight="1" thickBot="1">
      <c r="A4" s="70" t="s">
        <v>15</v>
      </c>
      <c r="B4" s="68">
        <v>2017</v>
      </c>
      <c r="C4" s="341">
        <v>2018</v>
      </c>
      <c r="D4" s="70" t="s">
        <v>114</v>
      </c>
      <c r="E4" s="68">
        <v>2017</v>
      </c>
      <c r="F4" s="341">
        <v>2018</v>
      </c>
      <c r="G4" s="68">
        <v>2017</v>
      </c>
      <c r="H4" s="341">
        <v>2018</v>
      </c>
      <c r="I4" s="69" t="s">
        <v>114</v>
      </c>
      <c r="J4" s="68">
        <v>2017</v>
      </c>
      <c r="K4" s="341">
        <v>2018</v>
      </c>
      <c r="L4" s="70" t="s">
        <v>114</v>
      </c>
      <c r="M4" s="68">
        <v>2017</v>
      </c>
      <c r="N4" s="341">
        <v>2018</v>
      </c>
      <c r="O4" s="914"/>
      <c r="P4" s="94" t="s">
        <v>136</v>
      </c>
      <c r="Q4" s="95" t="s">
        <v>137</v>
      </c>
      <c r="R4" s="94" t="s">
        <v>136</v>
      </c>
      <c r="S4" s="96" t="s">
        <v>137</v>
      </c>
      <c r="T4" s="87"/>
    </row>
    <row r="5" spans="1:22" ht="21" customHeight="1">
      <c r="A5" s="146" t="s">
        <v>115</v>
      </c>
      <c r="B5" s="703">
        <v>964</v>
      </c>
      <c r="C5" s="50">
        <v>966.5</v>
      </c>
      <c r="D5" s="51">
        <f t="shared" ref="D5:D25" si="0">C5/B5*100</f>
        <v>100.25933609958506</v>
      </c>
      <c r="E5" s="51">
        <f>B5/B25*100</f>
        <v>13.531533807779224</v>
      </c>
      <c r="F5" s="51">
        <f>C5/C25*100</f>
        <v>11.641352396323912</v>
      </c>
      <c r="G5" s="559">
        <f>B5/P5*1000</f>
        <v>1483.0769230769231</v>
      </c>
      <c r="H5" s="559">
        <f>C5/R5*1000</f>
        <v>1486.9230769230769</v>
      </c>
      <c r="I5" s="181">
        <f>H5/G5*100</f>
        <v>100.25933609958506</v>
      </c>
      <c r="J5" s="51">
        <v>871</v>
      </c>
      <c r="K5" s="51">
        <v>914.3</v>
      </c>
      <c r="L5" s="51">
        <f>K5/J5*100</f>
        <v>104.97129735935707</v>
      </c>
      <c r="M5" s="51">
        <f>J5/B5*100</f>
        <v>90.352697095435687</v>
      </c>
      <c r="N5" s="51">
        <f>K5/C5*100</f>
        <v>94.599068804966365</v>
      </c>
      <c r="O5" s="51">
        <f>N5-M5</f>
        <v>4.2463717095306777</v>
      </c>
      <c r="P5" s="182">
        <v>650</v>
      </c>
      <c r="Q5" s="182">
        <v>200</v>
      </c>
      <c r="R5" s="182">
        <v>650</v>
      </c>
      <c r="S5" s="182">
        <v>200</v>
      </c>
      <c r="T5" s="161">
        <f>R5+S5</f>
        <v>850</v>
      </c>
      <c r="U5" s="49"/>
      <c r="V5" s="254"/>
    </row>
    <row r="6" spans="1:22" ht="21" customHeight="1">
      <c r="A6" s="66" t="s">
        <v>256</v>
      </c>
      <c r="B6" s="50">
        <v>142.9</v>
      </c>
      <c r="C6" s="50">
        <v>314.89999999999998</v>
      </c>
      <c r="D6" s="51">
        <f t="shared" si="0"/>
        <v>220.36389083275014</v>
      </c>
      <c r="E6" s="51">
        <f>B6/B25*100</f>
        <v>2.0058674078129162</v>
      </c>
      <c r="F6" s="51">
        <f>C6/C25*100</f>
        <v>3.7929248521494041</v>
      </c>
      <c r="G6" s="559">
        <f t="shared" ref="G6:G25" si="1">B6/P6*1000</f>
        <v>952.66666666666663</v>
      </c>
      <c r="H6" s="559">
        <f t="shared" ref="H6:H25" si="2">C6/R6*1000</f>
        <v>1908.4848484848485</v>
      </c>
      <c r="I6" s="181">
        <f t="shared" ref="I6:I10" si="3">H6/G6*100</f>
        <v>200.33080984795473</v>
      </c>
      <c r="J6" s="51">
        <v>128.30000000000001</v>
      </c>
      <c r="K6" s="51">
        <v>284</v>
      </c>
      <c r="L6" s="51">
        <f t="shared" ref="L6:L10" si="4">K6/J6*100</f>
        <v>221.35619641465314</v>
      </c>
      <c r="M6" s="51">
        <f t="shared" ref="M6:M12" si="5">J6/B6*100</f>
        <v>89.783065080475865</v>
      </c>
      <c r="N6" s="51">
        <f t="shared" ref="N6:N11" si="6">K6/C6*100</f>
        <v>90.187361067005398</v>
      </c>
      <c r="O6" s="51">
        <f t="shared" ref="O6:O11" si="7">N6-M6</f>
        <v>0.40429598652953302</v>
      </c>
      <c r="P6" s="182">
        <v>150</v>
      </c>
      <c r="Q6" s="182"/>
      <c r="R6" s="182">
        <v>165</v>
      </c>
      <c r="S6" s="182"/>
      <c r="T6" s="161">
        <v>165</v>
      </c>
      <c r="U6" s="51"/>
    </row>
    <row r="7" spans="1:22" ht="21" customHeight="1">
      <c r="A7" s="66" t="s">
        <v>157</v>
      </c>
      <c r="B7" s="50">
        <v>117.5</v>
      </c>
      <c r="C7" s="50">
        <v>168.4</v>
      </c>
      <c r="D7" s="51">
        <f t="shared" si="0"/>
        <v>143.31914893617022</v>
      </c>
      <c r="E7" s="51">
        <f>B7/B25*100</f>
        <v>1.6493311435830487</v>
      </c>
      <c r="F7" s="51">
        <f>C7/C25*100</f>
        <v>2.0283535887645594</v>
      </c>
      <c r="G7" s="559">
        <f t="shared" si="1"/>
        <v>1175</v>
      </c>
      <c r="H7" s="559">
        <f t="shared" si="2"/>
        <v>1684.0000000000002</v>
      </c>
      <c r="I7" s="181">
        <f t="shared" si="3"/>
        <v>143.31914893617025</v>
      </c>
      <c r="J7" s="51">
        <v>101.7</v>
      </c>
      <c r="K7" s="51">
        <v>145.6</v>
      </c>
      <c r="L7" s="51">
        <f t="shared" si="4"/>
        <v>143.16617502458209</v>
      </c>
      <c r="M7" s="51">
        <f t="shared" si="5"/>
        <v>86.553191489361708</v>
      </c>
      <c r="N7" s="51">
        <f t="shared" si="6"/>
        <v>86.460807600950105</v>
      </c>
      <c r="O7" s="51">
        <f t="shared" si="7"/>
        <v>-9.2383888411603721E-2</v>
      </c>
      <c r="P7" s="182">
        <v>100</v>
      </c>
      <c r="Q7" s="182">
        <v>100</v>
      </c>
      <c r="R7" s="182">
        <v>100</v>
      </c>
      <c r="S7" s="182">
        <v>100</v>
      </c>
      <c r="T7" s="161">
        <f t="shared" ref="T7:T16" si="8">R7+S7</f>
        <v>200</v>
      </c>
      <c r="U7" s="51"/>
    </row>
    <row r="8" spans="1:22" ht="21" customHeight="1">
      <c r="A8" s="66" t="s">
        <v>116</v>
      </c>
      <c r="B8" s="50">
        <v>730.1</v>
      </c>
      <c r="C8" s="50">
        <v>773.6</v>
      </c>
      <c r="D8" s="51">
        <f t="shared" si="0"/>
        <v>105.95808793315985</v>
      </c>
      <c r="E8" s="51">
        <f>B8/B25*100</f>
        <v>10.248312067489223</v>
      </c>
      <c r="F8" s="51">
        <f>C8/C25*100</f>
        <v>9.3178998590751974</v>
      </c>
      <c r="G8" s="559">
        <f t="shared" si="1"/>
        <v>1237.4576271186443</v>
      </c>
      <c r="H8" s="559">
        <f t="shared" si="2"/>
        <v>1311.1864406779662</v>
      </c>
      <c r="I8" s="181">
        <f t="shared" si="3"/>
        <v>105.95808793315985</v>
      </c>
      <c r="J8" s="51">
        <v>692.6</v>
      </c>
      <c r="K8" s="51">
        <v>726.1</v>
      </c>
      <c r="L8" s="51">
        <f t="shared" si="4"/>
        <v>104.83684666474156</v>
      </c>
      <c r="M8" s="51">
        <f t="shared" si="5"/>
        <v>94.863717299000143</v>
      </c>
      <c r="N8" s="51">
        <f t="shared" si="6"/>
        <v>93.859875904860388</v>
      </c>
      <c r="O8" s="51">
        <f t="shared" si="7"/>
        <v>-1.003841394139755</v>
      </c>
      <c r="P8" s="182">
        <v>590</v>
      </c>
      <c r="Q8" s="182">
        <v>0</v>
      </c>
      <c r="R8" s="182">
        <v>590</v>
      </c>
      <c r="S8" s="182"/>
      <c r="T8" s="161">
        <v>590</v>
      </c>
      <c r="U8" s="51"/>
    </row>
    <row r="9" spans="1:22" ht="21" customHeight="1">
      <c r="A9" s="66" t="s">
        <v>117</v>
      </c>
      <c r="B9" s="50">
        <v>129.69999999999999</v>
      </c>
      <c r="C9" s="50">
        <v>87.3</v>
      </c>
      <c r="D9" s="51">
        <f t="shared" si="0"/>
        <v>67.309175019275258</v>
      </c>
      <c r="E9" s="51">
        <f>B9/B25*100</f>
        <v>1.8205808452997563</v>
      </c>
      <c r="F9" s="51">
        <f>C9/C25*100</f>
        <v>1.0515158450068054</v>
      </c>
      <c r="G9" s="559">
        <f t="shared" si="1"/>
        <v>736.93181818181813</v>
      </c>
      <c r="H9" s="559">
        <f t="shared" si="2"/>
        <v>542.23602484472042</v>
      </c>
      <c r="I9" s="181">
        <f t="shared" si="3"/>
        <v>73.580216170139394</v>
      </c>
      <c r="J9" s="51">
        <v>105.7</v>
      </c>
      <c r="K9" s="244">
        <v>67.599999999999994</v>
      </c>
      <c r="L9" s="51">
        <f t="shared" si="4"/>
        <v>63.95458845789971</v>
      </c>
      <c r="M9" s="51">
        <f t="shared" si="5"/>
        <v>81.495759444872789</v>
      </c>
      <c r="N9" s="51">
        <f t="shared" si="6"/>
        <v>77.434135166093924</v>
      </c>
      <c r="O9" s="51">
        <f t="shared" si="7"/>
        <v>-4.061624278778865</v>
      </c>
      <c r="P9" s="182">
        <v>176</v>
      </c>
      <c r="Q9" s="182">
        <v>0</v>
      </c>
      <c r="R9" s="182">
        <v>161</v>
      </c>
      <c r="S9" s="182"/>
      <c r="T9" s="161">
        <v>161</v>
      </c>
      <c r="U9" s="51"/>
    </row>
    <row r="10" spans="1:22" ht="21" customHeight="1">
      <c r="A10" s="66" t="s">
        <v>118</v>
      </c>
      <c r="B10" s="50">
        <v>2087.9</v>
      </c>
      <c r="C10" s="50">
        <v>2134.5</v>
      </c>
      <c r="D10" s="51">
        <f t="shared" si="0"/>
        <v>102.23190765841275</v>
      </c>
      <c r="E10" s="51">
        <f>B10/B25*100</f>
        <v>29.307561656911041</v>
      </c>
      <c r="F10" s="51">
        <f>C10/C25*100</f>
        <v>25.709743083242</v>
      </c>
      <c r="G10" s="559">
        <f t="shared" si="1"/>
        <v>2087.9</v>
      </c>
      <c r="H10" s="559">
        <f t="shared" si="2"/>
        <v>2134.5</v>
      </c>
      <c r="I10" s="181">
        <f t="shared" si="3"/>
        <v>102.23190765841275</v>
      </c>
      <c r="J10" s="51">
        <v>1867.6</v>
      </c>
      <c r="K10" s="51">
        <v>1998.1</v>
      </c>
      <c r="L10" s="51">
        <f t="shared" si="4"/>
        <v>106.98757763975155</v>
      </c>
      <c r="M10" s="51">
        <f t="shared" si="5"/>
        <v>89.448728387374871</v>
      </c>
      <c r="N10" s="51">
        <f t="shared" si="6"/>
        <v>93.609744670883117</v>
      </c>
      <c r="O10" s="51">
        <f t="shared" si="7"/>
        <v>4.1610162835082463</v>
      </c>
      <c r="P10" s="182">
        <v>1000</v>
      </c>
      <c r="Q10" s="182">
        <v>0</v>
      </c>
      <c r="R10" s="182">
        <v>1000</v>
      </c>
      <c r="S10" s="182"/>
      <c r="T10" s="161">
        <v>1000</v>
      </c>
      <c r="U10" s="51"/>
    </row>
    <row r="11" spans="1:22" ht="21" customHeight="1">
      <c r="A11" s="66" t="s">
        <v>314</v>
      </c>
      <c r="B11" s="50">
        <v>933.3</v>
      </c>
      <c r="C11" s="50">
        <v>911.1</v>
      </c>
      <c r="D11" s="51">
        <f t="shared" si="0"/>
        <v>97.621343619414986</v>
      </c>
      <c r="E11" s="51">
        <f>B11/B25*100</f>
        <v>13.100602181328163</v>
      </c>
      <c r="F11" s="51">
        <f>C11/C25*100</f>
        <v>10.974067427098516</v>
      </c>
      <c r="G11" s="559">
        <f t="shared" si="1"/>
        <v>1866.6</v>
      </c>
      <c r="H11" s="559">
        <f t="shared" si="2"/>
        <v>1822.2</v>
      </c>
      <c r="I11" s="181"/>
      <c r="J11" s="51">
        <v>832</v>
      </c>
      <c r="K11" s="51">
        <v>837.4</v>
      </c>
      <c r="L11" s="181">
        <f>K11/J11*100</f>
        <v>100.64903846153845</v>
      </c>
      <c r="M11" s="51">
        <f t="shared" si="5"/>
        <v>89.146040930033223</v>
      </c>
      <c r="N11" s="51">
        <f t="shared" si="6"/>
        <v>91.91087696191417</v>
      </c>
      <c r="O11" s="51">
        <f t="shared" si="7"/>
        <v>2.7648360318809466</v>
      </c>
      <c r="P11" s="182">
        <v>500</v>
      </c>
      <c r="Q11" s="182"/>
      <c r="R11" s="182">
        <v>500</v>
      </c>
      <c r="S11" s="182"/>
      <c r="T11" s="161">
        <f t="shared" si="8"/>
        <v>500</v>
      </c>
      <c r="U11" s="51"/>
    </row>
    <row r="12" spans="1:22" ht="21" customHeight="1" thickBot="1">
      <c r="A12" s="612" t="s">
        <v>361</v>
      </c>
      <c r="B12" s="704">
        <v>1004.3</v>
      </c>
      <c r="C12" s="50">
        <v>1788.2</v>
      </c>
      <c r="D12" s="51">
        <f>C12/B12*100</f>
        <v>178.05436622523152</v>
      </c>
      <c r="E12" s="51">
        <f>B12/B25*100</f>
        <v>14.097219297876219</v>
      </c>
      <c r="F12" s="51">
        <f>C12/C25*100</f>
        <v>21.538609782831266</v>
      </c>
      <c r="G12" s="559">
        <f t="shared" si="1"/>
        <v>1324.934036939314</v>
      </c>
      <c r="H12" s="559">
        <f t="shared" si="2"/>
        <v>2359.1029023746701</v>
      </c>
      <c r="I12" s="181">
        <f t="shared" ref="I12" si="9">H12/G12*100</f>
        <v>178.05436622523149</v>
      </c>
      <c r="J12" s="51">
        <v>979</v>
      </c>
      <c r="K12" s="51">
        <v>1708.3</v>
      </c>
      <c r="L12" s="181">
        <f>K12/J12*100</f>
        <v>174.49438202247188</v>
      </c>
      <c r="M12" s="51">
        <f t="shared" si="5"/>
        <v>97.480832420591454</v>
      </c>
      <c r="N12" s="51">
        <f>K12/C12*100</f>
        <v>95.531819706967894</v>
      </c>
      <c r="O12" s="51">
        <f>N12-M12</f>
        <v>-1.94901271362356</v>
      </c>
      <c r="P12" s="182">
        <v>758</v>
      </c>
      <c r="Q12" s="182"/>
      <c r="R12" s="182">
        <v>758</v>
      </c>
      <c r="S12" s="182"/>
      <c r="T12" s="161">
        <v>758</v>
      </c>
      <c r="U12" s="147"/>
    </row>
    <row r="13" spans="1:22" ht="21" customHeight="1">
      <c r="A13" s="66" t="s">
        <v>156</v>
      </c>
      <c r="B13" s="50"/>
      <c r="C13" s="50"/>
      <c r="D13" s="51"/>
      <c r="E13" s="51"/>
      <c r="F13" s="51"/>
      <c r="G13" s="559"/>
      <c r="H13" s="559"/>
      <c r="I13" s="181"/>
      <c r="J13" s="51"/>
      <c r="K13" s="51"/>
      <c r="L13" s="51"/>
      <c r="M13" s="51"/>
      <c r="N13" s="51"/>
      <c r="O13" s="51"/>
      <c r="P13" s="182"/>
      <c r="Q13" s="182"/>
      <c r="R13" s="182"/>
      <c r="S13" s="182"/>
      <c r="T13" s="161">
        <f t="shared" si="8"/>
        <v>0</v>
      </c>
      <c r="U13" s="51"/>
    </row>
    <row r="14" spans="1:22" ht="21" customHeight="1">
      <c r="A14" s="191" t="s">
        <v>367</v>
      </c>
      <c r="B14" s="50">
        <v>540</v>
      </c>
      <c r="C14" s="50">
        <v>541</v>
      </c>
      <c r="D14" s="51">
        <f t="shared" si="0"/>
        <v>100.18518518518518</v>
      </c>
      <c r="E14" s="51">
        <f>B14/B25*100</f>
        <v>7.5799048300837972</v>
      </c>
      <c r="F14" s="51">
        <f>C14/C25*100</f>
        <v>6.5162665767317494</v>
      </c>
      <c r="G14" s="559">
        <f t="shared" si="1"/>
        <v>1800</v>
      </c>
      <c r="H14" s="559">
        <f t="shared" si="2"/>
        <v>1803.3333333333333</v>
      </c>
      <c r="I14" s="181">
        <f t="shared" ref="I14:I19" si="10">H14/G14*100</f>
        <v>100.18518518518518</v>
      </c>
      <c r="J14" s="51">
        <v>522.1</v>
      </c>
      <c r="K14" s="51">
        <v>436.7</v>
      </c>
      <c r="L14" s="51">
        <f>K14/J14*100</f>
        <v>83.642980271978544</v>
      </c>
      <c r="M14" s="51">
        <f>J14/B14*100</f>
        <v>96.68518518518519</v>
      </c>
      <c r="N14" s="51">
        <f>K14/C14*100</f>
        <v>80.720887245841027</v>
      </c>
      <c r="O14" s="51">
        <f>N14-M14</f>
        <v>-15.964297939344164</v>
      </c>
      <c r="P14" s="182">
        <v>300</v>
      </c>
      <c r="Q14" s="182">
        <v>0</v>
      </c>
      <c r="R14" s="182">
        <v>300</v>
      </c>
      <c r="S14" s="182"/>
      <c r="T14" s="161">
        <v>300</v>
      </c>
      <c r="U14" s="51"/>
    </row>
    <row r="15" spans="1:22" ht="21" customHeight="1">
      <c r="A15" s="192" t="s">
        <v>368</v>
      </c>
      <c r="B15" s="50">
        <v>398.3</v>
      </c>
      <c r="C15" s="50">
        <v>524.1</v>
      </c>
      <c r="D15" s="51">
        <f t="shared" si="0"/>
        <v>131.58423299020839</v>
      </c>
      <c r="E15" s="51">
        <f>B15/B25*100</f>
        <v>5.5908816552266236</v>
      </c>
      <c r="F15" s="51">
        <f>C15/C25*100</f>
        <v>6.3127085265528837</v>
      </c>
      <c r="G15" s="559">
        <f t="shared" si="1"/>
        <v>1138.0000000000002</v>
      </c>
      <c r="H15" s="559">
        <f t="shared" si="2"/>
        <v>1497.4285714285716</v>
      </c>
      <c r="I15" s="181">
        <f t="shared" si="10"/>
        <v>131.58423299020836</v>
      </c>
      <c r="J15" s="51">
        <v>370.6</v>
      </c>
      <c r="K15" s="51">
        <v>478.3</v>
      </c>
      <c r="L15" s="51">
        <f>K15/J15*100</f>
        <v>129.06098219104155</v>
      </c>
      <c r="M15" s="51">
        <f>J15/B15*100</f>
        <v>93.045443133316596</v>
      </c>
      <c r="N15" s="51">
        <f>K15/C15*100</f>
        <v>91.261209692806716</v>
      </c>
      <c r="O15" s="51">
        <f>N15-M15</f>
        <v>-1.7842334405098796</v>
      </c>
      <c r="P15" s="182">
        <v>350</v>
      </c>
      <c r="Q15" s="182"/>
      <c r="R15" s="182">
        <v>350</v>
      </c>
      <c r="S15" s="182"/>
      <c r="T15" s="161">
        <f t="shared" si="8"/>
        <v>350</v>
      </c>
      <c r="U15" s="51"/>
    </row>
    <row r="16" spans="1:22" ht="21" customHeight="1">
      <c r="A16" s="191" t="s">
        <v>366</v>
      </c>
      <c r="B16" s="50">
        <v>21.6</v>
      </c>
      <c r="C16" s="50">
        <v>21.6</v>
      </c>
      <c r="D16" s="51">
        <f t="shared" si="0"/>
        <v>100</v>
      </c>
      <c r="E16" s="51">
        <f>B16/B25*100</f>
        <v>0.30319619320335195</v>
      </c>
      <c r="F16" s="51">
        <f>C16/C25*100</f>
        <v>0.26016886886766322</v>
      </c>
      <c r="G16" s="559">
        <f t="shared" si="1"/>
        <v>1800</v>
      </c>
      <c r="H16" s="559">
        <f t="shared" si="2"/>
        <v>1800</v>
      </c>
      <c r="I16" s="181">
        <f t="shared" si="10"/>
        <v>100</v>
      </c>
      <c r="J16" s="51"/>
      <c r="K16" s="51"/>
      <c r="L16" s="51"/>
      <c r="M16" s="51"/>
      <c r="N16" s="51"/>
      <c r="O16" s="51"/>
      <c r="P16" s="182">
        <v>12</v>
      </c>
      <c r="Q16" s="182">
        <v>17</v>
      </c>
      <c r="R16" s="182">
        <v>12</v>
      </c>
      <c r="S16" s="182">
        <v>17</v>
      </c>
      <c r="T16" s="161">
        <f t="shared" si="8"/>
        <v>29</v>
      </c>
      <c r="U16" s="51"/>
    </row>
    <row r="17" spans="1:21" ht="21" customHeight="1">
      <c r="A17" s="191" t="s">
        <v>365</v>
      </c>
      <c r="B17" s="50">
        <v>6.6</v>
      </c>
      <c r="C17" s="50">
        <v>7.5</v>
      </c>
      <c r="D17" s="51">
        <f t="shared" si="0"/>
        <v>113.63636363636364</v>
      </c>
      <c r="E17" s="51">
        <f>B17/B25*100</f>
        <v>9.2643281256579751E-2</v>
      </c>
      <c r="F17" s="51">
        <f>C17/C25*100</f>
        <v>9.0336412801271943E-2</v>
      </c>
      <c r="G17" s="559">
        <f t="shared" si="1"/>
        <v>1319.9999999999998</v>
      </c>
      <c r="H17" s="559">
        <f t="shared" si="2"/>
        <v>1500</v>
      </c>
      <c r="I17" s="181">
        <f t="shared" si="10"/>
        <v>113.63636363636364</v>
      </c>
      <c r="J17" s="51"/>
      <c r="K17" s="51"/>
      <c r="L17" s="51"/>
      <c r="M17" s="51"/>
      <c r="N17" s="51"/>
      <c r="O17" s="51"/>
      <c r="P17" s="182">
        <v>5</v>
      </c>
      <c r="Q17" s="182"/>
      <c r="R17" s="182">
        <v>5</v>
      </c>
      <c r="S17" s="182"/>
      <c r="T17" s="161">
        <f t="shared" ref="T17:T22" si="11">R17+S17</f>
        <v>5</v>
      </c>
      <c r="U17" s="51"/>
    </row>
    <row r="18" spans="1:21" ht="21" customHeight="1">
      <c r="A18" s="191" t="s">
        <v>188</v>
      </c>
      <c r="B18" s="50">
        <v>12.3</v>
      </c>
      <c r="C18" s="50">
        <v>5</v>
      </c>
      <c r="D18" s="51">
        <f t="shared" si="0"/>
        <v>40.650406504065039</v>
      </c>
      <c r="E18" s="51">
        <f>B18/B25*100</f>
        <v>0.1726533877963532</v>
      </c>
      <c r="F18" s="51">
        <f>C18/C25*100</f>
        <v>6.0224275200847957E-2</v>
      </c>
      <c r="G18" s="559">
        <f t="shared" si="1"/>
        <v>615</v>
      </c>
      <c r="H18" s="559">
        <f t="shared" si="2"/>
        <v>250</v>
      </c>
      <c r="I18" s="181">
        <f>H18/G18*100</f>
        <v>40.650406504065039</v>
      </c>
      <c r="J18" s="51"/>
      <c r="K18" s="51"/>
      <c r="L18" s="51"/>
      <c r="M18" s="51"/>
      <c r="N18" s="51"/>
      <c r="O18" s="51"/>
      <c r="P18" s="182">
        <v>20</v>
      </c>
      <c r="Q18" s="182">
        <v>8</v>
      </c>
      <c r="R18" s="182">
        <v>20</v>
      </c>
      <c r="S18" s="182">
        <v>8</v>
      </c>
      <c r="T18" s="161">
        <f t="shared" si="11"/>
        <v>28</v>
      </c>
      <c r="U18" s="51"/>
    </row>
    <row r="19" spans="1:21" ht="21" customHeight="1">
      <c r="A19" s="191" t="s">
        <v>364</v>
      </c>
      <c r="B19" s="50">
        <v>15.1</v>
      </c>
      <c r="C19" s="50">
        <v>16.5</v>
      </c>
      <c r="D19" s="51">
        <f t="shared" si="0"/>
        <v>109.27152317880795</v>
      </c>
      <c r="E19" s="51">
        <f>B19/B25*100</f>
        <v>0.21195659802641731</v>
      </c>
      <c r="F19" s="51">
        <f>C19/C25*100</f>
        <v>0.19874010816279827</v>
      </c>
      <c r="G19" s="559">
        <f t="shared" si="1"/>
        <v>1372.7272727272727</v>
      </c>
      <c r="H19" s="559">
        <f t="shared" si="2"/>
        <v>1500</v>
      </c>
      <c r="I19" s="181">
        <f t="shared" si="10"/>
        <v>109.27152317880795</v>
      </c>
      <c r="J19" s="51">
        <v>4.5999999999999996</v>
      </c>
      <c r="K19" s="51"/>
      <c r="L19" s="181">
        <f>K19/J19*100</f>
        <v>0</v>
      </c>
      <c r="M19" s="51">
        <v>0</v>
      </c>
      <c r="N19" s="51">
        <f>K19/C19*100</f>
        <v>0</v>
      </c>
      <c r="O19" s="51">
        <f>N19-M19</f>
        <v>0</v>
      </c>
      <c r="P19" s="182">
        <v>11</v>
      </c>
      <c r="Q19" s="182"/>
      <c r="R19" s="182">
        <v>11</v>
      </c>
      <c r="S19" s="182"/>
      <c r="T19" s="161">
        <f t="shared" si="11"/>
        <v>11</v>
      </c>
      <c r="U19" s="51"/>
    </row>
    <row r="20" spans="1:21" ht="21" customHeight="1">
      <c r="A20" s="191" t="s">
        <v>199</v>
      </c>
      <c r="B20" s="50"/>
      <c r="C20" s="50"/>
      <c r="D20" s="51"/>
      <c r="E20" s="51">
        <f>B20/B25*100</f>
        <v>0</v>
      </c>
      <c r="F20" s="51">
        <f>C20/C25*100</f>
        <v>0</v>
      </c>
      <c r="G20" s="559"/>
      <c r="H20" s="559"/>
      <c r="I20" s="181"/>
      <c r="J20" s="51"/>
      <c r="K20" s="51"/>
      <c r="L20" s="51"/>
      <c r="M20" s="51"/>
      <c r="N20" s="51"/>
      <c r="O20" s="51"/>
      <c r="P20" s="182"/>
      <c r="Q20" s="182">
        <v>20</v>
      </c>
      <c r="R20" s="182"/>
      <c r="S20" s="182">
        <v>20</v>
      </c>
      <c r="T20" s="161">
        <f t="shared" si="11"/>
        <v>20</v>
      </c>
      <c r="U20" s="51"/>
    </row>
    <row r="21" spans="1:21" ht="21" customHeight="1">
      <c r="A21" s="200" t="s">
        <v>200</v>
      </c>
      <c r="B21" s="50">
        <v>7.7</v>
      </c>
      <c r="C21" s="50">
        <v>7.5</v>
      </c>
      <c r="D21" s="51">
        <f>C21/B21*100</f>
        <v>97.402597402597408</v>
      </c>
      <c r="E21" s="51">
        <f>B21/B25*100</f>
        <v>0.10808382813267638</v>
      </c>
      <c r="F21" s="51">
        <f>C21/C25*100</f>
        <v>9.0336412801271943E-2</v>
      </c>
      <c r="G21" s="559">
        <f t="shared" si="1"/>
        <v>1540</v>
      </c>
      <c r="H21" s="559">
        <f t="shared" si="2"/>
        <v>1500</v>
      </c>
      <c r="I21" s="181">
        <f>H21/G21*100</f>
        <v>97.402597402597408</v>
      </c>
      <c r="J21" s="51"/>
      <c r="K21" s="51"/>
      <c r="L21" s="51"/>
      <c r="M21" s="51"/>
      <c r="N21" s="51"/>
      <c r="O21" s="51"/>
      <c r="P21" s="182">
        <v>5</v>
      </c>
      <c r="Q21" s="182"/>
      <c r="R21" s="182">
        <v>5</v>
      </c>
      <c r="S21" s="182"/>
      <c r="T21" s="161">
        <f t="shared" si="11"/>
        <v>5</v>
      </c>
      <c r="U21" s="147"/>
    </row>
    <row r="22" spans="1:21" ht="21" customHeight="1">
      <c r="A22" s="200" t="s">
        <v>263</v>
      </c>
      <c r="B22" s="50">
        <v>10.8</v>
      </c>
      <c r="C22" s="50">
        <v>10.8</v>
      </c>
      <c r="D22" s="51">
        <f>C22/B22*100</f>
        <v>100</v>
      </c>
      <c r="E22" s="51">
        <f>B22/B25*100</f>
        <v>0.15159809660167597</v>
      </c>
      <c r="F22" s="51">
        <f>C22/C25*100</f>
        <v>0.13008443443383161</v>
      </c>
      <c r="G22" s="559">
        <f t="shared" si="1"/>
        <v>1200.0000000000002</v>
      </c>
      <c r="H22" s="559">
        <f t="shared" si="2"/>
        <v>1200.0000000000002</v>
      </c>
      <c r="I22" s="181">
        <f t="shared" ref="I22:I23" si="12">H22/G22*100</f>
        <v>100</v>
      </c>
      <c r="J22" s="51"/>
      <c r="K22" s="51"/>
      <c r="L22" s="51"/>
      <c r="M22" s="51"/>
      <c r="N22" s="51"/>
      <c r="O22" s="51"/>
      <c r="P22" s="182">
        <v>9</v>
      </c>
      <c r="Q22" s="182"/>
      <c r="R22" s="182">
        <v>9</v>
      </c>
      <c r="S22" s="182"/>
      <c r="T22" s="161">
        <f t="shared" si="11"/>
        <v>9</v>
      </c>
      <c r="U22" s="147"/>
    </row>
    <row r="23" spans="1:21" ht="21" customHeight="1">
      <c r="A23" s="200" t="s">
        <v>264</v>
      </c>
      <c r="B23" s="50">
        <v>2</v>
      </c>
      <c r="C23" s="50">
        <v>2.5</v>
      </c>
      <c r="D23" s="51">
        <f>C23/B23*100</f>
        <v>125</v>
      </c>
      <c r="E23" s="51">
        <f>B23/B25*100</f>
        <v>2.8073721592902959E-2</v>
      </c>
      <c r="F23" s="51">
        <f>C23/C25*100</f>
        <v>3.0112137600423979E-2</v>
      </c>
      <c r="G23" s="559">
        <f t="shared" si="1"/>
        <v>1000</v>
      </c>
      <c r="H23" s="559">
        <f t="shared" si="2"/>
        <v>625</v>
      </c>
      <c r="I23" s="181">
        <f t="shared" si="12"/>
        <v>62.5</v>
      </c>
      <c r="J23" s="51"/>
      <c r="K23" s="51"/>
      <c r="L23" s="51"/>
      <c r="M23" s="51"/>
      <c r="N23" s="51"/>
      <c r="O23" s="51"/>
      <c r="P23" s="182">
        <v>2</v>
      </c>
      <c r="Q23" s="182"/>
      <c r="R23" s="182">
        <v>4</v>
      </c>
      <c r="S23" s="182"/>
      <c r="T23" s="161">
        <f>R23+S23</f>
        <v>4</v>
      </c>
      <c r="U23" s="147"/>
    </row>
    <row r="24" spans="1:21" ht="21" customHeight="1" thickBot="1">
      <c r="A24" s="200" t="s">
        <v>330</v>
      </c>
      <c r="B24" s="50"/>
      <c r="C24" s="50">
        <v>21.3</v>
      </c>
      <c r="D24" s="51"/>
      <c r="E24" s="51"/>
      <c r="F24" s="51"/>
      <c r="G24" s="559"/>
      <c r="H24" s="559">
        <f t="shared" si="2"/>
        <v>1121.0526315789473</v>
      </c>
      <c r="I24" s="181"/>
      <c r="J24" s="51"/>
      <c r="K24" s="51">
        <v>1.8</v>
      </c>
      <c r="L24" s="51"/>
      <c r="M24" s="51"/>
      <c r="N24" s="51"/>
      <c r="O24" s="51"/>
      <c r="P24" s="182"/>
      <c r="Q24" s="182"/>
      <c r="R24" s="182">
        <v>19</v>
      </c>
      <c r="S24" s="182"/>
      <c r="T24" s="161">
        <v>19</v>
      </c>
      <c r="U24" s="51"/>
    </row>
    <row r="25" spans="1:21" s="253" customFormat="1" ht="22.15" customHeight="1" thickBot="1">
      <c r="A25" s="154" t="s">
        <v>48</v>
      </c>
      <c r="B25" s="790">
        <f>SUM(B5:B24)</f>
        <v>7124.1000000000022</v>
      </c>
      <c r="C25" s="423">
        <f>SUM(C5:C24)</f>
        <v>8302.2999999999993</v>
      </c>
      <c r="D25" s="193">
        <f t="shared" si="0"/>
        <v>116.5382293903791</v>
      </c>
      <c r="E25" s="423">
        <v>100</v>
      </c>
      <c r="F25" s="423">
        <v>100</v>
      </c>
      <c r="G25" s="791">
        <f t="shared" si="1"/>
        <v>1536.028460543338</v>
      </c>
      <c r="H25" s="613">
        <f t="shared" si="2"/>
        <v>1781.9918437432925</v>
      </c>
      <c r="I25" s="193">
        <f>H25/G25*100</f>
        <v>116.01294438990735</v>
      </c>
      <c r="J25" s="790">
        <f>SUM(J5:J24)</f>
        <v>6475.2000000000007</v>
      </c>
      <c r="K25" s="423">
        <f>SUM(K5:K24)</f>
        <v>7598.2</v>
      </c>
      <c r="L25" s="199">
        <f>K25/J25*100</f>
        <v>117.34309364961699</v>
      </c>
      <c r="M25" s="792">
        <f>J25/B25*100</f>
        <v>90.891481029182614</v>
      </c>
      <c r="N25" s="198">
        <f>K25/C25*100</f>
        <v>91.519217566216597</v>
      </c>
      <c r="O25" s="199">
        <f>N25-M25</f>
        <v>0.62773653703398224</v>
      </c>
      <c r="P25" s="793">
        <f>SUM(P5:P24)</f>
        <v>4638</v>
      </c>
      <c r="Q25" s="793">
        <f>SUM(Q5:Q24)</f>
        <v>345</v>
      </c>
      <c r="R25" s="557">
        <f>SUM(R5:R24)</f>
        <v>4659</v>
      </c>
      <c r="S25" s="558">
        <f>SUM(S5:S24)</f>
        <v>345</v>
      </c>
      <c r="T25" s="614">
        <f>SUM(T5:T24)</f>
        <v>5004</v>
      </c>
      <c r="U25" s="794"/>
    </row>
    <row r="26" spans="1:21" s="90" customFormat="1" ht="11.25">
      <c r="C26" s="318"/>
      <c r="H26" s="319"/>
      <c r="R26" s="318"/>
    </row>
    <row r="27" spans="1:21" ht="15.75">
      <c r="R27" s="254"/>
    </row>
  </sheetData>
  <mergeCells count="15">
    <mergeCell ref="R3:S3"/>
    <mergeCell ref="P2:S2"/>
    <mergeCell ref="P3:Q3"/>
    <mergeCell ref="E2:F2"/>
    <mergeCell ref="G3:H3"/>
    <mergeCell ref="J3:K3"/>
    <mergeCell ref="M3:N3"/>
    <mergeCell ref="E3:F3"/>
    <mergeCell ref="O3:O4"/>
    <mergeCell ref="B3:C3"/>
    <mergeCell ref="A1:O1"/>
    <mergeCell ref="G2:I2"/>
    <mergeCell ref="B2:D2"/>
    <mergeCell ref="J2:L2"/>
    <mergeCell ref="M2:O2"/>
  </mergeCells>
  <phoneticPr fontId="24" type="noConversion"/>
  <pageMargins left="0" right="0" top="0.15748031496062992" bottom="0" header="0.27559055118110237" footer="0.15748031496062992"/>
  <pageSetup paperSize="9" scale="9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rgb="FF92D050"/>
  </sheetPr>
  <dimension ref="A1:AF68"/>
  <sheetViews>
    <sheetView zoomScale="80" zoomScaleNormal="80" zoomScaleSheetLayoutView="100" workbookViewId="0">
      <pane xSplit="1" ySplit="4" topLeftCell="H14" activePane="bottomRight" state="frozen"/>
      <selection pane="topRight" activeCell="C1" sqref="C1"/>
      <selection pane="bottomLeft" activeCell="A5" sqref="A5"/>
      <selection pane="bottomRight" activeCell="N11" sqref="N11"/>
    </sheetView>
  </sheetViews>
  <sheetFormatPr defaultColWidth="8.88671875" defaultRowHeight="15"/>
  <cols>
    <col min="1" max="1" width="20.44140625" style="36" customWidth="1"/>
    <col min="2" max="2" width="7.6640625" style="36" customWidth="1"/>
    <col min="3" max="3" width="7.109375" style="36" customWidth="1"/>
    <col min="4" max="4" width="7.21875" style="36" customWidth="1"/>
    <col min="5" max="5" width="5.77734375" style="36" customWidth="1"/>
    <col min="6" max="6" width="5" style="36" customWidth="1"/>
    <col min="7" max="7" width="7" style="36" customWidth="1"/>
    <col min="8" max="8" width="6.33203125" style="36" customWidth="1"/>
    <col min="9" max="9" width="6.6640625" style="36" customWidth="1"/>
    <col min="10" max="11" width="6.21875" style="36" customWidth="1"/>
    <col min="12" max="12" width="5.88671875" style="36" customWidth="1"/>
    <col min="13" max="13" width="5.6640625" style="36" customWidth="1"/>
    <col min="14" max="14" width="5.77734375" style="36" customWidth="1"/>
    <col min="15" max="15" width="5.33203125" style="36" customWidth="1"/>
    <col min="16" max="16" width="5.77734375" style="36" customWidth="1"/>
    <col min="17" max="17" width="5.33203125" style="36" customWidth="1"/>
    <col min="18" max="18" width="5.6640625" style="36" customWidth="1"/>
    <col min="19" max="19" width="5.77734375" style="36" customWidth="1"/>
    <col min="20" max="20" width="5.6640625" style="36" customWidth="1"/>
    <col min="21" max="21" width="5.109375" style="36" customWidth="1"/>
    <col min="22" max="22" width="6.77734375" style="36" customWidth="1"/>
    <col min="23" max="23" width="6.44140625" style="36" customWidth="1"/>
    <col min="24" max="24" width="5.77734375" style="36" customWidth="1"/>
    <col min="25" max="25" width="6.77734375" style="36" customWidth="1"/>
    <col min="26" max="26" width="7.21875" style="36" customWidth="1"/>
    <col min="27" max="27" width="8.6640625" style="36" customWidth="1"/>
    <col min="28" max="28" width="6.88671875" style="36" customWidth="1"/>
    <col min="29" max="29" width="6.77734375" style="36" customWidth="1"/>
    <col min="30" max="16384" width="8.88671875" style="36"/>
  </cols>
  <sheetData>
    <row r="1" spans="1:32" ht="31.5" customHeight="1" thickBot="1">
      <c r="A1" s="916" t="s">
        <v>423</v>
      </c>
      <c r="B1" s="916"/>
      <c r="C1" s="916"/>
      <c r="D1" s="916"/>
      <c r="E1" s="916"/>
      <c r="F1" s="916"/>
      <c r="G1" s="916"/>
      <c r="H1" s="916"/>
      <c r="I1" s="916"/>
      <c r="J1" s="916"/>
      <c r="K1" s="916"/>
      <c r="L1" s="916"/>
      <c r="M1" s="916"/>
      <c r="N1" s="916"/>
      <c r="O1" s="916"/>
      <c r="P1" s="916"/>
      <c r="Q1" s="916"/>
      <c r="R1" s="916"/>
      <c r="S1" s="916"/>
      <c r="T1" s="916"/>
      <c r="U1" s="916"/>
      <c r="V1" s="334"/>
      <c r="W1" s="334"/>
      <c r="X1" s="334"/>
      <c r="Y1" s="334"/>
      <c r="Z1" s="334" t="s">
        <v>363</v>
      </c>
      <c r="AA1" s="334"/>
      <c r="AB1" s="334"/>
      <c r="AC1" s="334"/>
      <c r="AD1" s="915"/>
      <c r="AE1" s="915"/>
      <c r="AF1" s="915"/>
    </row>
    <row r="2" spans="1:32" ht="24.95" customHeight="1" thickBot="1">
      <c r="A2" s="930"/>
      <c r="B2" s="935" t="s">
        <v>259</v>
      </c>
      <c r="C2" s="936"/>
      <c r="D2" s="936"/>
      <c r="E2" s="936"/>
      <c r="F2" s="936"/>
      <c r="G2" s="937"/>
      <c r="H2" s="926" t="s">
        <v>399</v>
      </c>
      <c r="I2" s="927"/>
      <c r="J2" s="927"/>
      <c r="K2" s="928"/>
      <c r="L2" s="935" t="s">
        <v>260</v>
      </c>
      <c r="M2" s="936"/>
      <c r="N2" s="936"/>
      <c r="O2" s="936"/>
      <c r="P2" s="936"/>
      <c r="Q2" s="937"/>
      <c r="R2" s="926" t="s">
        <v>399</v>
      </c>
      <c r="S2" s="927"/>
      <c r="T2" s="927"/>
      <c r="U2" s="928"/>
      <c r="V2" s="917" t="s">
        <v>362</v>
      </c>
      <c r="W2" s="929"/>
      <c r="X2" s="929"/>
      <c r="Y2" s="918"/>
      <c r="Z2" s="320" t="s">
        <v>84</v>
      </c>
      <c r="AA2" s="321">
        <v>2018</v>
      </c>
      <c r="AB2" s="320" t="s">
        <v>85</v>
      </c>
      <c r="AC2" s="321">
        <v>2018</v>
      </c>
    </row>
    <row r="3" spans="1:32" ht="31.9" customHeight="1" thickBot="1">
      <c r="A3" s="930"/>
      <c r="B3" s="931" t="s">
        <v>357</v>
      </c>
      <c r="C3" s="919" t="s">
        <v>108</v>
      </c>
      <c r="D3" s="919" t="s">
        <v>109</v>
      </c>
      <c r="E3" s="919" t="s">
        <v>257</v>
      </c>
      <c r="F3" s="922" t="s">
        <v>258</v>
      </c>
      <c r="G3" s="919" t="s">
        <v>352</v>
      </c>
      <c r="H3" s="924" t="s">
        <v>389</v>
      </c>
      <c r="I3" s="924" t="s">
        <v>390</v>
      </c>
      <c r="J3" s="924" t="s">
        <v>257</v>
      </c>
      <c r="K3" s="924" t="s">
        <v>352</v>
      </c>
      <c r="L3" s="933" t="s">
        <v>357</v>
      </c>
      <c r="M3" s="919" t="s">
        <v>108</v>
      </c>
      <c r="N3" s="919" t="s">
        <v>109</v>
      </c>
      <c r="O3" s="919" t="s">
        <v>257</v>
      </c>
      <c r="P3" s="922" t="s">
        <v>258</v>
      </c>
      <c r="Q3" s="919" t="s">
        <v>352</v>
      </c>
      <c r="R3" s="924" t="s">
        <v>389</v>
      </c>
      <c r="S3" s="924" t="s">
        <v>390</v>
      </c>
      <c r="T3" s="924" t="s">
        <v>257</v>
      </c>
      <c r="U3" s="924" t="s">
        <v>352</v>
      </c>
      <c r="V3" s="917" t="s">
        <v>43</v>
      </c>
      <c r="W3" s="918"/>
      <c r="X3" s="917" t="s">
        <v>44</v>
      </c>
      <c r="Y3" s="918"/>
      <c r="Z3" s="320" t="s">
        <v>0</v>
      </c>
      <c r="AA3" s="335" t="s">
        <v>11</v>
      </c>
      <c r="AB3" s="320" t="s">
        <v>0</v>
      </c>
      <c r="AC3" s="338" t="s">
        <v>11</v>
      </c>
    </row>
    <row r="4" spans="1:32" ht="32.450000000000003" customHeight="1" thickBot="1">
      <c r="A4" s="930"/>
      <c r="B4" s="932"/>
      <c r="C4" s="920"/>
      <c r="D4" s="920"/>
      <c r="E4" s="921"/>
      <c r="F4" s="923"/>
      <c r="G4" s="921"/>
      <c r="H4" s="925"/>
      <c r="I4" s="925"/>
      <c r="J4" s="925"/>
      <c r="K4" s="925"/>
      <c r="L4" s="934"/>
      <c r="M4" s="920"/>
      <c r="N4" s="920"/>
      <c r="O4" s="921"/>
      <c r="P4" s="923"/>
      <c r="Q4" s="921"/>
      <c r="R4" s="925"/>
      <c r="S4" s="925"/>
      <c r="T4" s="925"/>
      <c r="U4" s="925"/>
      <c r="V4" s="462" t="s">
        <v>46</v>
      </c>
      <c r="W4" s="463" t="s">
        <v>398</v>
      </c>
      <c r="X4" s="464" t="s">
        <v>46</v>
      </c>
      <c r="Y4" s="463" t="s">
        <v>398</v>
      </c>
      <c r="Z4" s="336" t="s">
        <v>16</v>
      </c>
      <c r="AA4" s="337" t="s">
        <v>47</v>
      </c>
      <c r="AB4" s="336" t="s">
        <v>16</v>
      </c>
      <c r="AC4" s="339" t="s">
        <v>47</v>
      </c>
    </row>
    <row r="5" spans="1:32" ht="23.1" customHeight="1">
      <c r="A5" s="262" t="s">
        <v>303</v>
      </c>
      <c r="B5" s="264">
        <v>3765</v>
      </c>
      <c r="C5" s="266">
        <f>H5+Z5</f>
        <v>1020</v>
      </c>
      <c r="D5" s="71">
        <f>I5+AA5</f>
        <v>1114.5</v>
      </c>
      <c r="E5" s="54">
        <f>SUM(D5/C5)*100</f>
        <v>109.26470588235293</v>
      </c>
      <c r="F5" s="54">
        <f>D5/B5*100</f>
        <v>29.601593625498008</v>
      </c>
      <c r="G5" s="54">
        <f>D5/V5*100</f>
        <v>110.91759554140128</v>
      </c>
      <c r="H5" s="322">
        <v>350</v>
      </c>
      <c r="I5" s="228">
        <v>404.6</v>
      </c>
      <c r="J5" s="228">
        <f>SUM(I5/H5)*100</f>
        <v>115.60000000000001</v>
      </c>
      <c r="K5" s="228">
        <f>I5/W5*100</f>
        <v>116.26436781609195</v>
      </c>
      <c r="L5" s="260">
        <v>10</v>
      </c>
      <c r="M5" s="197">
        <f>R5+AB5</f>
        <v>2</v>
      </c>
      <c r="N5" s="71">
        <f t="shared" ref="N5:N12" si="0">AC5+S5</f>
        <v>1</v>
      </c>
      <c r="O5" s="54"/>
      <c r="P5" s="54">
        <f>N5/L5*100</f>
        <v>10</v>
      </c>
      <c r="Q5" s="54"/>
      <c r="R5" s="322">
        <v>1</v>
      </c>
      <c r="S5" s="268">
        <v>1</v>
      </c>
      <c r="T5" s="228"/>
      <c r="U5" s="457"/>
      <c r="V5" s="458">
        <v>1004.8</v>
      </c>
      <c r="W5" s="458">
        <v>348</v>
      </c>
      <c r="X5" s="458"/>
      <c r="Y5" s="458"/>
      <c r="Z5" s="669">
        <v>670</v>
      </c>
      <c r="AA5" s="670">
        <v>709.9</v>
      </c>
      <c r="AB5" s="669">
        <v>1</v>
      </c>
      <c r="AC5" s="672"/>
    </row>
    <row r="6" spans="1:32" ht="23.1" customHeight="1">
      <c r="A6" s="192" t="s">
        <v>255</v>
      </c>
      <c r="B6" s="264">
        <v>890</v>
      </c>
      <c r="C6" s="266">
        <f t="shared" ref="C6:C22" si="1">H6+Z6</f>
        <v>155</v>
      </c>
      <c r="D6" s="495">
        <f t="shared" ref="D6:D22" si="2">I6+AA6</f>
        <v>332.1</v>
      </c>
      <c r="E6" s="54">
        <f>SUM(D6/C6)*100</f>
        <v>214.25806451612902</v>
      </c>
      <c r="F6" s="54">
        <f t="shared" ref="F6:F15" si="3">D6/B6*100</f>
        <v>37.314606741573037</v>
      </c>
      <c r="G6" s="54">
        <f t="shared" ref="G6:G23" si="4">D6/V6*100</f>
        <v>220.81117021276597</v>
      </c>
      <c r="H6" s="322">
        <v>60</v>
      </c>
      <c r="I6" s="228">
        <v>112.7</v>
      </c>
      <c r="J6" s="228">
        <f>SUM(I6/H6)*100</f>
        <v>187.83333333333334</v>
      </c>
      <c r="K6" s="228">
        <f t="shared" ref="K6:K23" si="5">I6/W6*100</f>
        <v>188.14691151919868</v>
      </c>
      <c r="L6" s="260">
        <v>5</v>
      </c>
      <c r="M6" s="197">
        <f t="shared" ref="M6:M11" si="6">R6+AB6</f>
        <v>1</v>
      </c>
      <c r="N6" s="53">
        <f t="shared" si="0"/>
        <v>0</v>
      </c>
      <c r="O6" s="54"/>
      <c r="P6" s="54">
        <f t="shared" ref="P6:P16" si="7">N6/L6*100</f>
        <v>0</v>
      </c>
      <c r="Q6" s="54"/>
      <c r="R6" s="322">
        <v>1</v>
      </c>
      <c r="S6" s="268"/>
      <c r="T6" s="228"/>
      <c r="U6" s="457"/>
      <c r="V6" s="458">
        <v>150.4</v>
      </c>
      <c r="W6" s="458">
        <v>59.9</v>
      </c>
      <c r="X6" s="458"/>
      <c r="Y6" s="458"/>
      <c r="Z6" s="669">
        <v>95</v>
      </c>
      <c r="AA6" s="670">
        <v>219.4</v>
      </c>
      <c r="AB6" s="669"/>
      <c r="AC6" s="672"/>
    </row>
    <row r="7" spans="1:32" ht="23.1" customHeight="1">
      <c r="A7" s="192" t="s">
        <v>195</v>
      </c>
      <c r="B7" s="264">
        <v>555</v>
      </c>
      <c r="C7" s="266">
        <f t="shared" si="1"/>
        <v>115</v>
      </c>
      <c r="D7" s="495">
        <f t="shared" si="2"/>
        <v>167.7</v>
      </c>
      <c r="E7" s="54">
        <f t="shared" ref="E7:E11" si="8">SUM(D7/C7)*100</f>
        <v>145.82608695652172</v>
      </c>
      <c r="F7" s="54">
        <f t="shared" si="3"/>
        <v>30.216216216216214</v>
      </c>
      <c r="G7" s="54">
        <f t="shared" si="4"/>
        <v>148.14487632508832</v>
      </c>
      <c r="H7" s="322">
        <v>35</v>
      </c>
      <c r="I7" s="228">
        <v>61.1</v>
      </c>
      <c r="J7" s="228">
        <f t="shared" ref="J7:J11" si="9">SUM(I7/H7)*100</f>
        <v>174.57142857142858</v>
      </c>
      <c r="K7" s="228">
        <f t="shared" si="5"/>
        <v>162.93333333333334</v>
      </c>
      <c r="L7" s="260">
        <v>5</v>
      </c>
      <c r="M7" s="197">
        <f t="shared" si="6"/>
        <v>0</v>
      </c>
      <c r="N7" s="53">
        <f t="shared" si="0"/>
        <v>6.1</v>
      </c>
      <c r="O7" s="54"/>
      <c r="P7" s="54">
        <f t="shared" si="7"/>
        <v>122</v>
      </c>
      <c r="Q7" s="54"/>
      <c r="R7" s="322"/>
      <c r="S7" s="268">
        <v>2.9</v>
      </c>
      <c r="T7" s="228"/>
      <c r="U7" s="457"/>
      <c r="V7" s="458">
        <v>113.2</v>
      </c>
      <c r="W7" s="458">
        <v>37.5</v>
      </c>
      <c r="X7" s="458"/>
      <c r="Y7" s="458"/>
      <c r="Z7" s="669">
        <v>80</v>
      </c>
      <c r="AA7" s="670">
        <v>106.6</v>
      </c>
      <c r="AB7" s="669"/>
      <c r="AC7" s="672">
        <v>3.2</v>
      </c>
    </row>
    <row r="8" spans="1:32" ht="23.1" customHeight="1">
      <c r="A8" s="192" t="s">
        <v>116</v>
      </c>
      <c r="B8" s="264">
        <v>3200</v>
      </c>
      <c r="C8" s="266">
        <f t="shared" si="1"/>
        <v>805</v>
      </c>
      <c r="D8" s="495">
        <f t="shared" si="2"/>
        <v>895.90000000000009</v>
      </c>
      <c r="E8" s="54">
        <f t="shared" si="8"/>
        <v>111.29192546583853</v>
      </c>
      <c r="F8" s="54">
        <f t="shared" si="3"/>
        <v>27.996875000000003</v>
      </c>
      <c r="G8" s="54">
        <f t="shared" si="4"/>
        <v>113.04731861198741</v>
      </c>
      <c r="H8" s="322">
        <v>285</v>
      </c>
      <c r="I8" s="228">
        <v>324.8</v>
      </c>
      <c r="J8" s="228">
        <f t="shared" si="9"/>
        <v>113.96491228070175</v>
      </c>
      <c r="K8" s="228">
        <f t="shared" si="5"/>
        <v>114.12508784258608</v>
      </c>
      <c r="L8" s="260">
        <v>45</v>
      </c>
      <c r="M8" s="197">
        <f t="shared" si="6"/>
        <v>11</v>
      </c>
      <c r="N8" s="53">
        <f t="shared" si="0"/>
        <v>11.2</v>
      </c>
      <c r="O8" s="54">
        <f t="shared" ref="O8:O11" si="10">SUM(N8/M8)*100</f>
        <v>101.81818181818181</v>
      </c>
      <c r="P8" s="54">
        <f t="shared" si="7"/>
        <v>24.888888888888889</v>
      </c>
      <c r="Q8" s="54">
        <f t="shared" ref="Q8:Q16" si="11">N8/X8*100</f>
        <v>110.89108910891088</v>
      </c>
      <c r="R8" s="322">
        <v>1</v>
      </c>
      <c r="S8" s="268">
        <v>3</v>
      </c>
      <c r="T8" s="228">
        <f t="shared" ref="T8:T11" si="12">SUM(S8/R8)*100</f>
        <v>300</v>
      </c>
      <c r="U8" s="457">
        <f>S8/Y8*100</f>
        <v>375</v>
      </c>
      <c r="V8" s="458">
        <v>792.5</v>
      </c>
      <c r="W8" s="458">
        <v>284.60000000000002</v>
      </c>
      <c r="X8" s="458">
        <v>10.1</v>
      </c>
      <c r="Y8" s="458">
        <v>0.8</v>
      </c>
      <c r="Z8" s="669">
        <v>520</v>
      </c>
      <c r="AA8" s="670">
        <v>571.1</v>
      </c>
      <c r="AB8" s="669">
        <v>10</v>
      </c>
      <c r="AC8" s="672">
        <v>8.1999999999999993</v>
      </c>
    </row>
    <row r="9" spans="1:32" ht="23.1" customHeight="1">
      <c r="A9" s="192" t="s">
        <v>75</v>
      </c>
      <c r="B9" s="264">
        <v>502</v>
      </c>
      <c r="C9" s="266">
        <f t="shared" si="1"/>
        <v>130</v>
      </c>
      <c r="D9" s="495">
        <f t="shared" si="2"/>
        <v>72.8</v>
      </c>
      <c r="E9" s="54">
        <f t="shared" si="8"/>
        <v>55.999999999999993</v>
      </c>
      <c r="F9" s="54">
        <f t="shared" si="3"/>
        <v>14.50199203187251</v>
      </c>
      <c r="G9" s="54">
        <f t="shared" si="4"/>
        <v>62.010221465076654</v>
      </c>
      <c r="H9" s="322">
        <v>45</v>
      </c>
      <c r="I9" s="228">
        <v>25</v>
      </c>
      <c r="J9" s="228">
        <f t="shared" si="9"/>
        <v>55.555555555555557</v>
      </c>
      <c r="K9" s="228">
        <f t="shared" si="5"/>
        <v>60.975609756097562</v>
      </c>
      <c r="L9" s="260">
        <v>11</v>
      </c>
      <c r="M9" s="197">
        <f t="shared" si="6"/>
        <v>1</v>
      </c>
      <c r="N9" s="53">
        <f t="shared" si="0"/>
        <v>0.4</v>
      </c>
      <c r="O9" s="54"/>
      <c r="P9" s="54">
        <f t="shared" si="7"/>
        <v>3.6363636363636367</v>
      </c>
      <c r="Q9" s="54"/>
      <c r="R9" s="322">
        <v>1</v>
      </c>
      <c r="S9" s="268">
        <v>0.4</v>
      </c>
      <c r="T9" s="228"/>
      <c r="U9" s="457"/>
      <c r="V9" s="458">
        <v>117.4</v>
      </c>
      <c r="W9" s="676">
        <v>41</v>
      </c>
      <c r="X9" s="458"/>
      <c r="Y9" s="458"/>
      <c r="Z9" s="669">
        <v>85</v>
      </c>
      <c r="AA9" s="670">
        <v>47.8</v>
      </c>
      <c r="AB9" s="669"/>
      <c r="AC9" s="672"/>
    </row>
    <row r="10" spans="1:32" ht="23.1" customHeight="1">
      <c r="A10" s="192" t="s">
        <v>76</v>
      </c>
      <c r="B10" s="264">
        <v>8470</v>
      </c>
      <c r="C10" s="266">
        <f t="shared" si="1"/>
        <v>2155</v>
      </c>
      <c r="D10" s="495">
        <f t="shared" si="2"/>
        <v>2191.8000000000002</v>
      </c>
      <c r="E10" s="54">
        <f t="shared" si="8"/>
        <v>101.70765661252901</v>
      </c>
      <c r="F10" s="54">
        <f t="shared" si="3"/>
        <v>25.877213695395518</v>
      </c>
      <c r="G10" s="54">
        <f t="shared" si="4"/>
        <v>102.09138758209512</v>
      </c>
      <c r="H10" s="322">
        <v>725</v>
      </c>
      <c r="I10" s="228">
        <v>746.6</v>
      </c>
      <c r="J10" s="228">
        <f t="shared" si="9"/>
        <v>102.9793103448276</v>
      </c>
      <c r="K10" s="228">
        <f t="shared" si="5"/>
        <v>102.9793103448276</v>
      </c>
      <c r="L10" s="260">
        <v>175</v>
      </c>
      <c r="M10" s="197">
        <f t="shared" si="6"/>
        <v>30</v>
      </c>
      <c r="N10" s="53">
        <f t="shared" si="0"/>
        <v>70.900000000000006</v>
      </c>
      <c r="O10" s="54">
        <f t="shared" si="10"/>
        <v>236.33333333333337</v>
      </c>
      <c r="P10" s="54">
        <f t="shared" si="7"/>
        <v>40.51428571428572</v>
      </c>
      <c r="Q10" s="54">
        <f t="shared" si="11"/>
        <v>249.64788732394371</v>
      </c>
      <c r="R10" s="322">
        <v>10</v>
      </c>
      <c r="S10" s="268">
        <v>34.6</v>
      </c>
      <c r="T10" s="228">
        <f t="shared" si="12"/>
        <v>346</v>
      </c>
      <c r="U10" s="457">
        <f>S10/Y10*100</f>
        <v>372.04301075268813</v>
      </c>
      <c r="V10" s="458">
        <v>2146.9</v>
      </c>
      <c r="W10" s="458">
        <v>725</v>
      </c>
      <c r="X10" s="458">
        <v>28.4</v>
      </c>
      <c r="Y10" s="458">
        <v>9.3000000000000007</v>
      </c>
      <c r="Z10" s="669">
        <v>1430</v>
      </c>
      <c r="AA10" s="670">
        <v>1445.2</v>
      </c>
      <c r="AB10" s="669">
        <v>20</v>
      </c>
      <c r="AC10" s="672">
        <v>36.299999999999997</v>
      </c>
    </row>
    <row r="11" spans="1:32" ht="23.1" customHeight="1">
      <c r="A11" s="192" t="s">
        <v>308</v>
      </c>
      <c r="B11" s="264">
        <v>4050</v>
      </c>
      <c r="C11" s="266">
        <f t="shared" si="1"/>
        <v>1025</v>
      </c>
      <c r="D11" s="495">
        <f t="shared" si="2"/>
        <v>893.5</v>
      </c>
      <c r="E11" s="54">
        <f t="shared" si="8"/>
        <v>87.170731707317074</v>
      </c>
      <c r="F11" s="54">
        <f t="shared" si="3"/>
        <v>22.061728395061728</v>
      </c>
      <c r="G11" s="54">
        <f t="shared" si="4"/>
        <v>90.490176220376753</v>
      </c>
      <c r="H11" s="611">
        <v>370</v>
      </c>
      <c r="I11" s="228">
        <v>312.10000000000002</v>
      </c>
      <c r="J11" s="228">
        <f t="shared" si="9"/>
        <v>84.351351351351354</v>
      </c>
      <c r="K11" s="228">
        <f t="shared" si="5"/>
        <v>87.374020156774918</v>
      </c>
      <c r="L11" s="260">
        <v>80</v>
      </c>
      <c r="M11" s="197">
        <f t="shared" si="6"/>
        <v>25</v>
      </c>
      <c r="N11" s="71">
        <f t="shared" si="0"/>
        <v>2</v>
      </c>
      <c r="O11" s="54">
        <f t="shared" si="10"/>
        <v>8</v>
      </c>
      <c r="P11" s="54">
        <f t="shared" si="7"/>
        <v>2.5</v>
      </c>
      <c r="Q11" s="54"/>
      <c r="R11" s="322">
        <v>8</v>
      </c>
      <c r="S11" s="268">
        <v>2</v>
      </c>
      <c r="T11" s="228">
        <f t="shared" si="12"/>
        <v>25</v>
      </c>
      <c r="U11" s="457"/>
      <c r="V11" s="458">
        <v>987.4</v>
      </c>
      <c r="W11" s="458">
        <v>357.2</v>
      </c>
      <c r="X11" s="458">
        <v>0</v>
      </c>
      <c r="Y11" s="458">
        <v>0</v>
      </c>
      <c r="Z11" s="671">
        <v>655</v>
      </c>
      <c r="AA11" s="670">
        <v>581.4</v>
      </c>
      <c r="AB11" s="669">
        <v>17</v>
      </c>
      <c r="AC11" s="672"/>
    </row>
    <row r="12" spans="1:32" ht="23.1" customHeight="1">
      <c r="A12" s="263" t="s">
        <v>361</v>
      </c>
      <c r="B12" s="264">
        <v>6000</v>
      </c>
      <c r="C12" s="266">
        <f t="shared" si="1"/>
        <v>1170</v>
      </c>
      <c r="D12" s="495">
        <f t="shared" ref="D12" si="13">I12+AA12</f>
        <v>1994.9</v>
      </c>
      <c r="E12" s="54">
        <f>SUM(D12/C12)*100</f>
        <v>170.5042735042735</v>
      </c>
      <c r="F12" s="54">
        <f t="shared" si="3"/>
        <v>33.248333333333335</v>
      </c>
      <c r="G12" s="54">
        <f t="shared" ref="G12" si="14">D12/V12*100</f>
        <v>169.59109070815271</v>
      </c>
      <c r="H12" s="611">
        <v>450</v>
      </c>
      <c r="I12" s="228">
        <v>725.2</v>
      </c>
      <c r="J12" s="228">
        <f>SUM(I12/H12)*100</f>
        <v>161.15555555555557</v>
      </c>
      <c r="K12" s="228">
        <f t="shared" ref="K12" si="15">I12/W12*100</f>
        <v>158.16793893129773</v>
      </c>
      <c r="L12" s="260">
        <v>109</v>
      </c>
      <c r="M12" s="197">
        <f>R12+AB12</f>
        <v>42</v>
      </c>
      <c r="N12" s="53">
        <f t="shared" si="0"/>
        <v>84.399999999999991</v>
      </c>
      <c r="O12" s="54">
        <f>SUM(N12/M12)*100</f>
        <v>200.95238095238096</v>
      </c>
      <c r="P12" s="54">
        <f t="shared" si="7"/>
        <v>77.431192660550451</v>
      </c>
      <c r="Q12" s="54">
        <f t="shared" si="11"/>
        <v>172.95081967213116</v>
      </c>
      <c r="R12" s="322">
        <v>10</v>
      </c>
      <c r="S12" s="268">
        <v>14.1</v>
      </c>
      <c r="T12" s="228">
        <f>SUM(S12/R12)*100</f>
        <v>141</v>
      </c>
      <c r="U12" s="457"/>
      <c r="V12" s="458">
        <v>1176.3</v>
      </c>
      <c r="W12" s="458">
        <v>458.5</v>
      </c>
      <c r="X12" s="461">
        <v>48.8</v>
      </c>
      <c r="Y12" s="461">
        <v>18.399999999999999</v>
      </c>
      <c r="Z12" s="671">
        <v>720</v>
      </c>
      <c r="AA12" s="670">
        <v>1269.7</v>
      </c>
      <c r="AB12" s="669">
        <v>32</v>
      </c>
      <c r="AC12" s="672">
        <v>70.3</v>
      </c>
    </row>
    <row r="13" spans="1:32" ht="23.1" customHeight="1">
      <c r="A13" s="192" t="s">
        <v>156</v>
      </c>
      <c r="B13" s="264"/>
      <c r="C13" s="266">
        <f t="shared" si="1"/>
        <v>0</v>
      </c>
      <c r="D13" s="495"/>
      <c r="E13" s="54"/>
      <c r="F13" s="54"/>
      <c r="G13" s="54"/>
      <c r="H13" s="611"/>
      <c r="I13" s="228"/>
      <c r="J13" s="228"/>
      <c r="K13" s="228"/>
      <c r="L13" s="261"/>
      <c r="M13" s="197"/>
      <c r="N13" s="53"/>
      <c r="O13" s="54"/>
      <c r="P13" s="54"/>
      <c r="Q13" s="54" t="e">
        <f t="shared" si="11"/>
        <v>#DIV/0!</v>
      </c>
      <c r="R13" s="322"/>
      <c r="S13" s="268"/>
      <c r="T13" s="228"/>
      <c r="U13" s="457"/>
      <c r="V13" s="458"/>
      <c r="W13" s="458"/>
      <c r="X13" s="458">
        <v>0</v>
      </c>
      <c r="Y13" s="458">
        <v>0</v>
      </c>
      <c r="Z13" s="671"/>
      <c r="AA13" s="670"/>
      <c r="AB13" s="669"/>
      <c r="AC13" s="672"/>
    </row>
    <row r="14" spans="1:32" ht="23.1" customHeight="1">
      <c r="A14" s="192" t="s">
        <v>122</v>
      </c>
      <c r="B14" s="264">
        <v>2500</v>
      </c>
      <c r="C14" s="266">
        <f t="shared" si="1"/>
        <v>639</v>
      </c>
      <c r="D14" s="495">
        <f t="shared" si="2"/>
        <v>545.70000000000005</v>
      </c>
      <c r="E14" s="54">
        <f>SUM(D14/C14)*100</f>
        <v>85.399061032863855</v>
      </c>
      <c r="F14" s="54">
        <f t="shared" si="3"/>
        <v>21.828000000000003</v>
      </c>
      <c r="G14" s="54">
        <f t="shared" si="4"/>
        <v>86.632798856961429</v>
      </c>
      <c r="H14" s="611">
        <v>228</v>
      </c>
      <c r="I14" s="228">
        <v>196.3</v>
      </c>
      <c r="J14" s="228">
        <f>SUM(I14/H14)*100</f>
        <v>86.096491228070178</v>
      </c>
      <c r="K14" s="228">
        <f t="shared" si="5"/>
        <v>86.858407079646028</v>
      </c>
      <c r="L14" s="260">
        <v>5</v>
      </c>
      <c r="M14" s="197">
        <f>R14+AB14</f>
        <v>1</v>
      </c>
      <c r="N14" s="53">
        <f t="shared" ref="N14:N16" si="16">AC14+S14</f>
        <v>0.7</v>
      </c>
      <c r="O14" s="54">
        <f>SUM(N14/M14)*100</f>
        <v>70</v>
      </c>
      <c r="P14" s="54">
        <f t="shared" si="7"/>
        <v>13.999999999999998</v>
      </c>
      <c r="Q14" s="54"/>
      <c r="R14" s="322">
        <v>0</v>
      </c>
      <c r="S14" s="268">
        <v>0.7</v>
      </c>
      <c r="T14" s="228" t="e">
        <f>SUM(S14/R14)*100</f>
        <v>#DIV/0!</v>
      </c>
      <c r="U14" s="457"/>
      <c r="V14" s="458">
        <v>629.9</v>
      </c>
      <c r="W14" s="458">
        <v>226</v>
      </c>
      <c r="X14" s="458"/>
      <c r="Y14" s="458"/>
      <c r="Z14" s="671">
        <v>411</v>
      </c>
      <c r="AA14" s="670">
        <v>349.4</v>
      </c>
      <c r="AB14" s="669">
        <v>1</v>
      </c>
      <c r="AC14" s="672"/>
    </row>
    <row r="15" spans="1:32" ht="23.1" customHeight="1">
      <c r="A15" s="192" t="s">
        <v>77</v>
      </c>
      <c r="B15" s="264">
        <v>2094</v>
      </c>
      <c r="C15" s="266">
        <f t="shared" si="1"/>
        <v>510</v>
      </c>
      <c r="D15" s="495">
        <f t="shared" si="2"/>
        <v>593</v>
      </c>
      <c r="E15" s="54">
        <f>SUM(D15/C15)*100</f>
        <v>116.27450980392157</v>
      </c>
      <c r="F15" s="54">
        <f t="shared" si="3"/>
        <v>28.319006685768866</v>
      </c>
      <c r="G15" s="54">
        <f t="shared" si="4"/>
        <v>120.82314588427056</v>
      </c>
      <c r="H15" s="611">
        <v>180</v>
      </c>
      <c r="I15" s="228">
        <v>211.5</v>
      </c>
      <c r="J15" s="228">
        <f>SUM(I15/H15)*100</f>
        <v>117.5</v>
      </c>
      <c r="K15" s="228">
        <f t="shared" si="5"/>
        <v>121.34251290877796</v>
      </c>
      <c r="L15" s="260">
        <v>5</v>
      </c>
      <c r="M15" s="197">
        <f>R15+AB15</f>
        <v>0</v>
      </c>
      <c r="N15" s="53">
        <f t="shared" si="16"/>
        <v>0.9</v>
      </c>
      <c r="O15" s="54"/>
      <c r="P15" s="54">
        <f t="shared" si="7"/>
        <v>18</v>
      </c>
      <c r="Q15" s="54"/>
      <c r="R15" s="322"/>
      <c r="S15" s="268">
        <v>0.9</v>
      </c>
      <c r="T15" s="228"/>
      <c r="U15" s="457"/>
      <c r="V15" s="458">
        <v>490.8</v>
      </c>
      <c r="W15" s="458">
        <v>174.3</v>
      </c>
      <c r="X15" s="458"/>
      <c r="Y15" s="458"/>
      <c r="Z15" s="671">
        <v>330</v>
      </c>
      <c r="AA15" s="670">
        <v>381.5</v>
      </c>
      <c r="AB15" s="669"/>
      <c r="AC15" s="672"/>
    </row>
    <row r="16" spans="1:32" ht="23.1" customHeight="1">
      <c r="A16" s="192" t="s">
        <v>194</v>
      </c>
      <c r="B16" s="264"/>
      <c r="C16" s="266">
        <f t="shared" si="1"/>
        <v>0</v>
      </c>
      <c r="D16" s="495"/>
      <c r="E16" s="54"/>
      <c r="F16" s="54"/>
      <c r="G16" s="54"/>
      <c r="H16" s="611"/>
      <c r="I16" s="228"/>
      <c r="J16" s="228"/>
      <c r="K16" s="228"/>
      <c r="L16" s="260">
        <v>100</v>
      </c>
      <c r="M16" s="197">
        <f>R16+AB16</f>
        <v>22</v>
      </c>
      <c r="N16" s="53">
        <f t="shared" si="16"/>
        <v>12.1</v>
      </c>
      <c r="O16" s="54">
        <f>SUM(N16/M16)*100</f>
        <v>54.999999999999993</v>
      </c>
      <c r="P16" s="54">
        <f t="shared" si="7"/>
        <v>12.1</v>
      </c>
      <c r="Q16" s="54">
        <f t="shared" si="11"/>
        <v>59.605911330049253</v>
      </c>
      <c r="R16" s="322">
        <v>8</v>
      </c>
      <c r="S16" s="268">
        <v>5.5</v>
      </c>
      <c r="T16" s="228">
        <f>SUM(S16/R16)*100</f>
        <v>68.75</v>
      </c>
      <c r="U16" s="457"/>
      <c r="V16" s="458"/>
      <c r="W16" s="458"/>
      <c r="X16" s="458">
        <v>20.3</v>
      </c>
      <c r="Y16" s="458">
        <v>7.1</v>
      </c>
      <c r="Z16" s="671"/>
      <c r="AA16" s="670"/>
      <c r="AB16" s="669">
        <v>14</v>
      </c>
      <c r="AC16" s="672">
        <v>6.6</v>
      </c>
    </row>
    <row r="17" spans="1:29" ht="23.1" customHeight="1" thickBot="1">
      <c r="A17" s="192" t="s">
        <v>192</v>
      </c>
      <c r="B17" s="264"/>
      <c r="C17" s="266">
        <f t="shared" si="1"/>
        <v>0</v>
      </c>
      <c r="D17" s="495"/>
      <c r="E17" s="54"/>
      <c r="F17" s="54"/>
      <c r="G17" s="54"/>
      <c r="H17" s="611"/>
      <c r="I17" s="228"/>
      <c r="J17" s="228"/>
      <c r="K17" s="228"/>
      <c r="L17" s="260"/>
      <c r="M17" s="197"/>
      <c r="N17" s="53"/>
      <c r="O17" s="54"/>
      <c r="P17" s="54"/>
      <c r="Q17" s="54"/>
      <c r="R17" s="322"/>
      <c r="S17" s="268"/>
      <c r="T17" s="228"/>
      <c r="U17" s="457"/>
      <c r="V17" s="458"/>
      <c r="W17" s="458"/>
      <c r="X17" s="458"/>
      <c r="Y17" s="458"/>
      <c r="Z17" s="671"/>
      <c r="AA17" s="670"/>
      <c r="AB17" s="467"/>
      <c r="AC17" s="466"/>
    </row>
    <row r="18" spans="1:29" ht="23.1" customHeight="1" thickBot="1">
      <c r="A18" s="192" t="s">
        <v>191</v>
      </c>
      <c r="B18" s="264"/>
      <c r="C18" s="266">
        <f t="shared" si="1"/>
        <v>0</v>
      </c>
      <c r="D18" s="495"/>
      <c r="E18" s="54"/>
      <c r="F18" s="54"/>
      <c r="G18" s="54"/>
      <c r="H18" s="611"/>
      <c r="I18" s="228"/>
      <c r="J18" s="228"/>
      <c r="K18" s="228"/>
      <c r="L18" s="260"/>
      <c r="M18" s="197"/>
      <c r="N18" s="53"/>
      <c r="O18" s="54"/>
      <c r="P18" s="54"/>
      <c r="Q18" s="54"/>
      <c r="R18" s="322"/>
      <c r="S18" s="268"/>
      <c r="T18" s="228"/>
      <c r="U18" s="457"/>
      <c r="V18" s="458"/>
      <c r="W18" s="458"/>
      <c r="X18" s="458"/>
      <c r="Y18" s="458"/>
      <c r="Z18" s="671"/>
      <c r="AA18" s="670"/>
      <c r="AB18" s="467"/>
      <c r="AC18" s="466"/>
    </row>
    <row r="19" spans="1:29" ht="23.1" customHeight="1" thickBot="1">
      <c r="A19" s="191" t="s">
        <v>189</v>
      </c>
      <c r="B19" s="265"/>
      <c r="C19" s="266">
        <f t="shared" si="1"/>
        <v>0</v>
      </c>
      <c r="D19" s="495"/>
      <c r="E19" s="54"/>
      <c r="F19" s="54"/>
      <c r="G19" s="54"/>
      <c r="H19" s="611"/>
      <c r="I19" s="228"/>
      <c r="J19" s="228"/>
      <c r="K19" s="228"/>
      <c r="L19" s="260"/>
      <c r="M19" s="197"/>
      <c r="N19" s="53"/>
      <c r="O19" s="54"/>
      <c r="P19" s="54"/>
      <c r="Q19" s="54"/>
      <c r="R19" s="322"/>
      <c r="S19" s="268"/>
      <c r="T19" s="228"/>
      <c r="U19" s="457"/>
      <c r="V19" s="458"/>
      <c r="W19" s="458"/>
      <c r="X19" s="458"/>
      <c r="Y19" s="458"/>
      <c r="Z19" s="671"/>
      <c r="AA19" s="670"/>
      <c r="AB19" s="467"/>
      <c r="AC19" s="466"/>
    </row>
    <row r="20" spans="1:29" ht="23.1" customHeight="1" thickBot="1">
      <c r="A20" s="191" t="s">
        <v>190</v>
      </c>
      <c r="B20" s="265"/>
      <c r="C20" s="266">
        <f t="shared" si="1"/>
        <v>0</v>
      </c>
      <c r="D20" s="495"/>
      <c r="E20" s="54"/>
      <c r="F20" s="54"/>
      <c r="G20" s="54"/>
      <c r="H20" s="611"/>
      <c r="I20" s="228"/>
      <c r="J20" s="228"/>
      <c r="K20" s="228"/>
      <c r="L20" s="260"/>
      <c r="M20" s="197"/>
      <c r="N20" s="53"/>
      <c r="O20" s="54"/>
      <c r="P20" s="54"/>
      <c r="Q20" s="54"/>
      <c r="R20" s="322"/>
      <c r="S20" s="268"/>
      <c r="T20" s="228"/>
      <c r="U20" s="457"/>
      <c r="V20" s="458"/>
      <c r="W20" s="458"/>
      <c r="X20" s="458"/>
      <c r="Y20" s="458"/>
      <c r="Z20" s="671"/>
      <c r="AA20" s="670"/>
      <c r="AB20" s="467"/>
      <c r="AC20" s="466"/>
    </row>
    <row r="21" spans="1:29" ht="23.1" customHeight="1" thickBot="1">
      <c r="A21" s="263" t="s">
        <v>193</v>
      </c>
      <c r="B21" s="264">
        <v>24</v>
      </c>
      <c r="C21" s="266">
        <f t="shared" si="1"/>
        <v>6</v>
      </c>
      <c r="D21" s="495">
        <f t="shared" si="2"/>
        <v>0</v>
      </c>
      <c r="E21" s="54"/>
      <c r="F21" s="54"/>
      <c r="G21" s="54">
        <f t="shared" si="4"/>
        <v>0</v>
      </c>
      <c r="H21" s="611">
        <v>2</v>
      </c>
      <c r="I21" s="228"/>
      <c r="J21" s="228"/>
      <c r="K21" s="228">
        <f t="shared" si="5"/>
        <v>0</v>
      </c>
      <c r="L21" s="260"/>
      <c r="M21" s="197"/>
      <c r="N21" s="53"/>
      <c r="O21" s="54"/>
      <c r="P21" s="54"/>
      <c r="Q21" s="54"/>
      <c r="R21" s="322">
        <v>1</v>
      </c>
      <c r="S21" s="268"/>
      <c r="T21" s="228"/>
      <c r="U21" s="457"/>
      <c r="V21" s="458">
        <v>3.5</v>
      </c>
      <c r="W21" s="458">
        <v>2.1</v>
      </c>
      <c r="X21" s="459"/>
      <c r="Y21" s="459"/>
      <c r="Z21" s="671">
        <v>4</v>
      </c>
      <c r="AA21" s="670"/>
      <c r="AB21" s="467"/>
      <c r="AC21" s="465"/>
    </row>
    <row r="22" spans="1:29" ht="23.1" customHeight="1" thickBot="1">
      <c r="A22" s="496" t="s">
        <v>330</v>
      </c>
      <c r="B22" s="264"/>
      <c r="C22" s="266">
        <f t="shared" si="1"/>
        <v>0</v>
      </c>
      <c r="D22" s="495">
        <f t="shared" si="2"/>
        <v>2.1</v>
      </c>
      <c r="E22" s="55"/>
      <c r="F22" s="54"/>
      <c r="G22" s="54"/>
      <c r="H22" s="611">
        <f t="shared" ref="H22" si="17">M22+AE22</f>
        <v>0</v>
      </c>
      <c r="I22" s="228"/>
      <c r="J22" s="228"/>
      <c r="K22" s="228"/>
      <c r="L22" s="260"/>
      <c r="M22" s="197"/>
      <c r="N22" s="53"/>
      <c r="O22" s="54"/>
      <c r="P22" s="54"/>
      <c r="Q22" s="54"/>
      <c r="R22" s="322"/>
      <c r="S22" s="268"/>
      <c r="T22" s="228"/>
      <c r="U22" s="457"/>
      <c r="V22" s="460"/>
      <c r="W22" s="460"/>
      <c r="X22" s="461"/>
      <c r="Y22" s="461"/>
      <c r="Z22" s="671">
        <f t="shared" ref="Z22" si="18">AE22+AW22</f>
        <v>0</v>
      </c>
      <c r="AA22" s="670">
        <v>2.1</v>
      </c>
      <c r="AB22" s="467"/>
      <c r="AC22" s="465"/>
    </row>
    <row r="23" spans="1:29" ht="23.1" customHeight="1" thickBot="1">
      <c r="A23" s="188" t="s">
        <v>48</v>
      </c>
      <c r="B23" s="795">
        <f>SUM(B5:B21)</f>
        <v>32050</v>
      </c>
      <c r="C23" s="323">
        <f>Z23+H23</f>
        <v>7730</v>
      </c>
      <c r="D23" s="55">
        <f>SUM(D5:D22)</f>
        <v>8804.0000000000018</v>
      </c>
      <c r="E23" s="55">
        <f>SUM(D23/C23)*100</f>
        <v>113.89391979301426</v>
      </c>
      <c r="F23" s="55">
        <f>D23/B23*100</f>
        <v>27.469578783151334</v>
      </c>
      <c r="G23" s="55">
        <f t="shared" si="4"/>
        <v>115.64277364017288</v>
      </c>
      <c r="H23" s="229">
        <f>SUM(H5:H21)</f>
        <v>2730</v>
      </c>
      <c r="I23" s="771">
        <f>SUM(I5:I22)</f>
        <v>3119.9000000000005</v>
      </c>
      <c r="J23" s="229">
        <f>SUM(I23/H23)*100</f>
        <v>114.28205128205131</v>
      </c>
      <c r="K23" s="229">
        <f t="shared" si="5"/>
        <v>114.95154931653219</v>
      </c>
      <c r="L23" s="260">
        <f>SUM(L5:L21)</f>
        <v>550</v>
      </c>
      <c r="M23" s="197">
        <f>R23+AB23</f>
        <v>136</v>
      </c>
      <c r="N23" s="323">
        <f>SUM(N5:N21)</f>
        <v>189.7</v>
      </c>
      <c r="O23" s="55">
        <f>SUM(N23/M23)*100</f>
        <v>139.48529411764704</v>
      </c>
      <c r="P23" s="55">
        <f>N23/L23*100</f>
        <v>34.490909090909092</v>
      </c>
      <c r="Q23" s="55">
        <f>N23/X23*100</f>
        <v>176.3011152416357</v>
      </c>
      <c r="R23" s="324">
        <f>SUM(R5:R21)</f>
        <v>41</v>
      </c>
      <c r="S23" s="324">
        <f>SUM(S5:S21)</f>
        <v>65.100000000000009</v>
      </c>
      <c r="T23" s="229">
        <f>SUM(S23/R23)*100</f>
        <v>158.78048780487808</v>
      </c>
      <c r="U23" s="228">
        <f>S23/Y23*100</f>
        <v>182.86516853932585</v>
      </c>
      <c r="V23" s="675">
        <f>SUM(V5:V21)</f>
        <v>7613.1</v>
      </c>
      <c r="W23" s="677">
        <f>SUM(W5:W21)</f>
        <v>2714.1</v>
      </c>
      <c r="X23" s="678">
        <f>SUM(X5:X21)</f>
        <v>107.6</v>
      </c>
      <c r="Y23" s="677">
        <f>SUM(Y5:Y21)</f>
        <v>35.6</v>
      </c>
      <c r="Z23" s="673">
        <f>SUM(Z5:Z22)</f>
        <v>5000</v>
      </c>
      <c r="AA23" s="674">
        <f>SUM(AA5:AA22)</f>
        <v>5684.1</v>
      </c>
      <c r="AB23" s="673">
        <f>SUM(AB5:AB22)</f>
        <v>95</v>
      </c>
      <c r="AC23" s="674">
        <f>SUM(AC5:AC22)</f>
        <v>124.6</v>
      </c>
    </row>
    <row r="24" spans="1:29">
      <c r="A24" s="59"/>
      <c r="B24" s="59"/>
      <c r="C24" s="59"/>
      <c r="D24" s="59"/>
      <c r="E24" s="59"/>
      <c r="F24" s="59"/>
      <c r="G24" s="59"/>
      <c r="H24" s="59"/>
      <c r="I24" s="59"/>
      <c r="J24" s="59"/>
      <c r="K24" s="59"/>
      <c r="L24" s="59"/>
      <c r="M24" s="59"/>
      <c r="N24" s="59"/>
      <c r="O24" s="59"/>
      <c r="P24" s="38"/>
      <c r="Q24" s="38"/>
      <c r="R24" s="59"/>
      <c r="S24" s="59"/>
      <c r="T24" s="59"/>
      <c r="U24" s="59"/>
      <c r="W24" s="37"/>
      <c r="X24" s="37"/>
      <c r="Y24" s="37"/>
      <c r="Z24" s="37"/>
      <c r="AA24" s="37"/>
      <c r="AB24" s="37"/>
      <c r="AC24" s="37"/>
    </row>
    <row r="25" spans="1:29" ht="16.5">
      <c r="N25" s="340"/>
      <c r="P25" s="39"/>
      <c r="Q25" s="39"/>
    </row>
    <row r="26" spans="1:29" ht="16.5">
      <c r="P26" s="39"/>
      <c r="Q26" s="39"/>
    </row>
    <row r="27" spans="1:29" ht="16.5">
      <c r="P27" s="39"/>
      <c r="Q27" s="39"/>
    </row>
    <row r="28" spans="1:29" ht="16.5">
      <c r="P28" s="39"/>
      <c r="Q28" s="39"/>
    </row>
    <row r="29" spans="1:29" ht="16.5">
      <c r="P29" s="39"/>
      <c r="Q29" s="39"/>
    </row>
    <row r="30" spans="1:29" ht="16.5">
      <c r="P30" s="39"/>
      <c r="Q30" s="39"/>
    </row>
    <row r="31" spans="1:29" ht="16.5">
      <c r="P31" s="39"/>
      <c r="Q31" s="39"/>
    </row>
    <row r="32" spans="1:29" ht="16.5">
      <c r="P32" s="39"/>
      <c r="Q32" s="39"/>
    </row>
    <row r="33" spans="16:17" ht="16.5">
      <c r="P33" s="39"/>
      <c r="Q33" s="39"/>
    </row>
    <row r="34" spans="16:17" ht="16.5">
      <c r="P34" s="39"/>
      <c r="Q34" s="39"/>
    </row>
    <row r="35" spans="16:17" ht="16.5">
      <c r="P35" s="39"/>
      <c r="Q35" s="39"/>
    </row>
    <row r="36" spans="16:17" ht="16.5">
      <c r="P36" s="39"/>
      <c r="Q36" s="39"/>
    </row>
    <row r="37" spans="16:17" ht="16.5">
      <c r="P37" s="39"/>
      <c r="Q37" s="39"/>
    </row>
    <row r="38" spans="16:17" ht="16.5">
      <c r="P38" s="39"/>
      <c r="Q38" s="39"/>
    </row>
    <row r="39" spans="16:17" ht="16.5">
      <c r="P39" s="39"/>
      <c r="Q39" s="39"/>
    </row>
    <row r="40" spans="16:17" ht="16.5">
      <c r="P40" s="39"/>
      <c r="Q40" s="39"/>
    </row>
    <row r="41" spans="16:17" ht="16.5">
      <c r="P41" s="39"/>
      <c r="Q41" s="39"/>
    </row>
    <row r="42" spans="16:17" ht="16.5">
      <c r="P42" s="39"/>
      <c r="Q42" s="39"/>
    </row>
    <row r="43" spans="16:17" ht="16.5">
      <c r="P43" s="39"/>
      <c r="Q43" s="39"/>
    </row>
    <row r="44" spans="16:17" ht="16.5">
      <c r="P44" s="39"/>
      <c r="Q44" s="39"/>
    </row>
    <row r="45" spans="16:17" ht="16.5">
      <c r="P45" s="39"/>
      <c r="Q45" s="39"/>
    </row>
    <row r="46" spans="16:17">
      <c r="P46" s="40"/>
    </row>
    <row r="47" spans="16:17">
      <c r="P47" s="40"/>
    </row>
    <row r="48" spans="16:17">
      <c r="P48" s="40"/>
    </row>
    <row r="49" spans="16:16">
      <c r="P49" s="40"/>
    </row>
    <row r="50" spans="16:16">
      <c r="P50" s="40"/>
    </row>
    <row r="51" spans="16:16">
      <c r="P51" s="40"/>
    </row>
    <row r="52" spans="16:16">
      <c r="P52" s="40"/>
    </row>
    <row r="53" spans="16:16">
      <c r="P53" s="40"/>
    </row>
    <row r="54" spans="16:16">
      <c r="P54" s="40"/>
    </row>
    <row r="55" spans="16:16">
      <c r="P55" s="40"/>
    </row>
    <row r="56" spans="16:16">
      <c r="P56" s="40"/>
    </row>
    <row r="57" spans="16:16">
      <c r="P57" s="40"/>
    </row>
    <row r="58" spans="16:16">
      <c r="P58" s="40"/>
    </row>
    <row r="59" spans="16:16">
      <c r="P59" s="40"/>
    </row>
    <row r="60" spans="16:16">
      <c r="P60" s="40"/>
    </row>
    <row r="61" spans="16:16">
      <c r="P61" s="40"/>
    </row>
    <row r="62" spans="16:16">
      <c r="P62" s="40"/>
    </row>
    <row r="63" spans="16:16">
      <c r="P63" s="40"/>
    </row>
    <row r="64" spans="16:16">
      <c r="P64" s="40"/>
    </row>
    <row r="65" spans="16:16">
      <c r="P65" s="40"/>
    </row>
    <row r="66" spans="16:16">
      <c r="P66" s="40"/>
    </row>
    <row r="67" spans="16:16">
      <c r="P67" s="40"/>
    </row>
    <row r="68" spans="16:16">
      <c r="P68" s="40"/>
    </row>
  </sheetData>
  <mergeCells count="30">
    <mergeCell ref="U3:U4"/>
    <mergeCell ref="R3:R4"/>
    <mergeCell ref="A2:A4"/>
    <mergeCell ref="P3:P4"/>
    <mergeCell ref="Q3:Q4"/>
    <mergeCell ref="O3:O4"/>
    <mergeCell ref="B3:B4"/>
    <mergeCell ref="L3:L4"/>
    <mergeCell ref="G3:G4"/>
    <mergeCell ref="K3:K4"/>
    <mergeCell ref="H3:H4"/>
    <mergeCell ref="H2:K2"/>
    <mergeCell ref="B2:G2"/>
    <mergeCell ref="L2:Q2"/>
    <mergeCell ref="AD1:AF1"/>
    <mergeCell ref="A1:U1"/>
    <mergeCell ref="X3:Y3"/>
    <mergeCell ref="C3:C4"/>
    <mergeCell ref="D3:D4"/>
    <mergeCell ref="M3:M4"/>
    <mergeCell ref="N3:N4"/>
    <mergeCell ref="E3:E4"/>
    <mergeCell ref="F3:F4"/>
    <mergeCell ref="J3:J4"/>
    <mergeCell ref="V3:W3"/>
    <mergeCell ref="R2:U2"/>
    <mergeCell ref="I3:I4"/>
    <mergeCell ref="V2:Y2"/>
    <mergeCell ref="S3:S4"/>
    <mergeCell ref="T3:T4"/>
  </mergeCells>
  <phoneticPr fontId="24" type="noConversion"/>
  <printOptions gridLines="1"/>
  <pageMargins left="0.19685039370078741" right="0" top="0" bottom="0" header="0.47244094488188981" footer="0"/>
  <pageSetup paperSize="9" scale="85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rgb="FF92D050"/>
  </sheetPr>
  <dimension ref="A1:S25"/>
  <sheetViews>
    <sheetView workbookViewId="0">
      <pane xSplit="9" ySplit="3" topLeftCell="P7" activePane="bottomRight" state="frozen"/>
      <selection pane="topRight" activeCell="J1" sqref="J1"/>
      <selection pane="bottomLeft" activeCell="A4" sqref="A4"/>
      <selection pane="bottomRight" activeCell="D11" sqref="D11"/>
    </sheetView>
  </sheetViews>
  <sheetFormatPr defaultColWidth="8.88671875" defaultRowHeight="15"/>
  <cols>
    <col min="1" max="1" width="20.33203125" style="36" customWidth="1"/>
    <col min="2" max="3" width="10.6640625" style="36" customWidth="1"/>
    <col min="4" max="4" width="12.5546875" style="36" customWidth="1"/>
    <col min="5" max="8" width="10.6640625" style="36" customWidth="1"/>
    <col min="9" max="9" width="11.6640625" style="36" customWidth="1"/>
    <col min="10" max="10" width="5.6640625" style="36" customWidth="1"/>
    <col min="11" max="11" width="4.77734375" style="36" customWidth="1"/>
    <col min="12" max="13" width="4.6640625" style="36" customWidth="1"/>
    <col min="14" max="14" width="4" style="36" customWidth="1"/>
    <col min="15" max="15" width="4.77734375" style="36" customWidth="1"/>
    <col min="16" max="16" width="4.44140625" style="36" customWidth="1"/>
    <col min="17" max="17" width="6.21875" style="36" customWidth="1"/>
    <col min="18" max="16384" width="8.88671875" style="36"/>
  </cols>
  <sheetData>
    <row r="1" spans="1:19" ht="16.5" thickBot="1">
      <c r="A1" s="946" t="s">
        <v>265</v>
      </c>
      <c r="B1" s="946"/>
      <c r="C1" s="946"/>
      <c r="D1" s="946"/>
      <c r="E1" s="946"/>
      <c r="F1" s="946"/>
      <c r="G1" s="946"/>
      <c r="H1" s="946"/>
      <c r="I1" s="946"/>
    </row>
    <row r="2" spans="1:19" ht="28.15" customHeight="1" thickBot="1">
      <c r="A2" s="943" t="s">
        <v>141</v>
      </c>
      <c r="B2" s="950" t="s">
        <v>130</v>
      </c>
      <c r="C2" s="951"/>
      <c r="D2" s="951"/>
      <c r="E2" s="951"/>
      <c r="F2" s="952"/>
      <c r="G2" s="947" t="s">
        <v>131</v>
      </c>
      <c r="H2" s="948"/>
      <c r="I2" s="949"/>
    </row>
    <row r="3" spans="1:19" ht="46.9" customHeight="1">
      <c r="A3" s="944"/>
      <c r="B3" s="938" t="s">
        <v>420</v>
      </c>
      <c r="C3" s="938" t="s">
        <v>418</v>
      </c>
      <c r="D3" s="953" t="s">
        <v>419</v>
      </c>
      <c r="E3" s="938" t="s">
        <v>378</v>
      </c>
      <c r="F3" s="953" t="s">
        <v>170</v>
      </c>
      <c r="G3" s="953" t="s">
        <v>415</v>
      </c>
      <c r="H3" s="955" t="s">
        <v>416</v>
      </c>
      <c r="I3" s="941" t="s">
        <v>12</v>
      </c>
      <c r="J3" s="497"/>
      <c r="K3" s="497"/>
      <c r="L3" s="497"/>
      <c r="M3" s="497"/>
      <c r="N3" s="497"/>
      <c r="O3" s="497"/>
    </row>
    <row r="4" spans="1:19" ht="31.9" customHeight="1" thickBot="1">
      <c r="A4" s="945"/>
      <c r="B4" s="939"/>
      <c r="C4" s="939"/>
      <c r="D4" s="954"/>
      <c r="E4" s="940"/>
      <c r="F4" s="954"/>
      <c r="G4" s="954"/>
      <c r="H4" s="956"/>
      <c r="I4" s="942"/>
      <c r="J4" s="544"/>
      <c r="K4" s="544"/>
      <c r="L4" s="544"/>
      <c r="M4" s="544"/>
      <c r="N4" s="544"/>
      <c r="O4" s="544"/>
      <c r="P4" s="544"/>
      <c r="Q4" s="545" t="s">
        <v>379</v>
      </c>
      <c r="R4" s="576" t="s">
        <v>384</v>
      </c>
      <c r="S4" s="769" t="s">
        <v>398</v>
      </c>
    </row>
    <row r="5" spans="1:19" ht="21" customHeight="1">
      <c r="A5" s="73" t="s">
        <v>87</v>
      </c>
      <c r="B5" s="520">
        <v>220</v>
      </c>
      <c r="C5" s="520"/>
      <c r="D5" s="521"/>
      <c r="E5" s="525"/>
      <c r="F5" s="525"/>
      <c r="G5" s="546"/>
      <c r="H5" s="547"/>
      <c r="I5" s="548"/>
      <c r="J5" s="519"/>
      <c r="K5" s="519"/>
      <c r="L5" s="519"/>
      <c r="M5" s="519"/>
      <c r="N5" s="519"/>
      <c r="O5" s="519"/>
      <c r="P5" s="519"/>
      <c r="Q5" s="650"/>
      <c r="R5" s="576"/>
    </row>
    <row r="6" spans="1:19" ht="21" customHeight="1">
      <c r="A6" s="66" t="s">
        <v>88</v>
      </c>
      <c r="B6" s="522"/>
      <c r="C6" s="522"/>
      <c r="D6" s="54"/>
      <c r="E6" s="525"/>
      <c r="F6" s="525"/>
      <c r="G6" s="549"/>
      <c r="H6" s="550"/>
      <c r="I6" s="541"/>
      <c r="J6" s="519"/>
      <c r="K6" s="519"/>
      <c r="L6" s="519"/>
      <c r="M6" s="519"/>
      <c r="N6" s="519"/>
      <c r="O6" s="519"/>
      <c r="P6" s="519"/>
      <c r="Q6" s="650"/>
      <c r="R6" s="576"/>
    </row>
    <row r="7" spans="1:19" ht="21" customHeight="1">
      <c r="A7" s="66" t="s">
        <v>89</v>
      </c>
      <c r="B7" s="522"/>
      <c r="C7" s="522"/>
      <c r="D7" s="54"/>
      <c r="E7" s="525"/>
      <c r="F7" s="525"/>
      <c r="G7" s="549"/>
      <c r="H7" s="550"/>
      <c r="I7" s="540"/>
      <c r="J7" s="519"/>
      <c r="K7" s="519"/>
      <c r="L7" s="519"/>
      <c r="M7" s="519"/>
      <c r="N7" s="519"/>
      <c r="O7" s="519"/>
      <c r="P7" s="519"/>
      <c r="Q7" s="650"/>
      <c r="R7" s="576"/>
    </row>
    <row r="8" spans="1:19" ht="21" customHeight="1">
      <c r="A8" s="66" t="s">
        <v>90</v>
      </c>
      <c r="B8" s="522"/>
      <c r="C8" s="522"/>
      <c r="D8" s="54"/>
      <c r="E8" s="525"/>
      <c r="F8" s="525"/>
      <c r="G8" s="551"/>
      <c r="H8" s="550"/>
      <c r="I8" s="540"/>
      <c r="J8" s="519"/>
      <c r="K8" s="519"/>
      <c r="L8" s="519"/>
      <c r="M8" s="519"/>
      <c r="N8" s="519"/>
      <c r="O8" s="519"/>
      <c r="P8" s="519"/>
      <c r="Q8" s="650"/>
      <c r="R8" s="576"/>
    </row>
    <row r="9" spans="1:19" ht="21" customHeight="1">
      <c r="A9" s="66" t="s">
        <v>91</v>
      </c>
      <c r="B9" s="522">
        <v>60</v>
      </c>
      <c r="C9" s="522"/>
      <c r="D9" s="54"/>
      <c r="E9" s="525"/>
      <c r="F9" s="525"/>
      <c r="G9" s="551"/>
      <c r="H9" s="550"/>
      <c r="I9" s="541"/>
      <c r="J9" s="519"/>
      <c r="K9" s="519"/>
      <c r="L9" s="519"/>
      <c r="M9" s="519"/>
      <c r="N9" s="519"/>
      <c r="O9" s="519"/>
      <c r="P9" s="519"/>
      <c r="Q9" s="650"/>
      <c r="R9" s="576"/>
    </row>
    <row r="10" spans="1:19" ht="21" customHeight="1">
      <c r="A10" s="66" t="s">
        <v>92</v>
      </c>
      <c r="B10" s="522"/>
      <c r="C10" s="522"/>
      <c r="D10" s="54"/>
      <c r="E10" s="525"/>
      <c r="F10" s="525"/>
      <c r="G10" s="551"/>
      <c r="H10" s="550"/>
      <c r="I10" s="541"/>
      <c r="J10" s="519"/>
      <c r="K10" s="519"/>
      <c r="L10" s="519"/>
      <c r="M10" s="519"/>
      <c r="N10" s="519"/>
      <c r="O10" s="519"/>
      <c r="P10" s="519"/>
      <c r="Q10" s="650"/>
      <c r="R10" s="576"/>
    </row>
    <row r="11" spans="1:19" ht="21" customHeight="1">
      <c r="A11" s="66" t="s">
        <v>93</v>
      </c>
      <c r="B11" s="522">
        <v>270</v>
      </c>
      <c r="C11" s="522">
        <v>80</v>
      </c>
      <c r="D11" s="54"/>
      <c r="E11" s="525"/>
      <c r="F11" s="525"/>
      <c r="G11" s="551"/>
      <c r="H11" s="550"/>
      <c r="I11" s="540"/>
      <c r="J11" s="519"/>
      <c r="K11" s="519"/>
      <c r="L11" s="519"/>
      <c r="M11" s="519"/>
      <c r="N11" s="519"/>
      <c r="O11" s="519"/>
      <c r="P11" s="519"/>
      <c r="Q11" s="650"/>
      <c r="R11" s="576"/>
    </row>
    <row r="12" spans="1:19" ht="21" customHeight="1">
      <c r="A12" s="58" t="s">
        <v>94</v>
      </c>
      <c r="B12" s="522">
        <v>760</v>
      </c>
      <c r="C12" s="522">
        <v>280</v>
      </c>
      <c r="D12" s="54">
        <v>73.7</v>
      </c>
      <c r="E12" s="525">
        <f t="shared" ref="E12:E22" si="0">D12/C12*100</f>
        <v>26.321428571428573</v>
      </c>
      <c r="F12" s="525">
        <f>D12/B12*100</f>
        <v>9.6973684210526319</v>
      </c>
      <c r="G12" s="551">
        <v>108</v>
      </c>
      <c r="H12" s="550"/>
      <c r="I12" s="540"/>
      <c r="J12" s="519"/>
      <c r="K12" s="519"/>
      <c r="L12" s="519"/>
      <c r="M12" s="519"/>
      <c r="N12" s="519"/>
      <c r="O12" s="519"/>
      <c r="P12" s="519"/>
      <c r="Q12" s="650"/>
      <c r="R12" s="576">
        <v>73.7</v>
      </c>
    </row>
    <row r="13" spans="1:19" ht="21" customHeight="1">
      <c r="A13" s="66" t="s">
        <v>95</v>
      </c>
      <c r="B13" s="522"/>
      <c r="C13" s="522"/>
      <c r="D13" s="54"/>
      <c r="E13" s="525"/>
      <c r="F13" s="525"/>
      <c r="G13" s="551"/>
      <c r="H13" s="550"/>
      <c r="I13" s="540"/>
      <c r="J13" s="519"/>
      <c r="K13" s="519"/>
      <c r="L13" s="519"/>
      <c r="M13" s="519"/>
      <c r="N13" s="519"/>
      <c r="O13" s="519"/>
      <c r="P13" s="519"/>
      <c r="Q13" s="650"/>
      <c r="R13" s="576"/>
    </row>
    <row r="14" spans="1:19" ht="21" customHeight="1">
      <c r="A14" s="66" t="s">
        <v>96</v>
      </c>
      <c r="B14" s="522">
        <v>610</v>
      </c>
      <c r="C14" s="522"/>
      <c r="D14" s="54"/>
      <c r="E14" s="525"/>
      <c r="F14" s="525"/>
      <c r="G14" s="551">
        <v>109</v>
      </c>
      <c r="H14" s="550"/>
      <c r="I14" s="540"/>
      <c r="J14" s="519"/>
      <c r="K14" s="519"/>
      <c r="L14" s="519"/>
      <c r="M14" s="519"/>
      <c r="N14" s="519"/>
      <c r="O14" s="519"/>
      <c r="P14" s="519"/>
      <c r="Q14" s="650"/>
      <c r="R14" s="576"/>
    </row>
    <row r="15" spans="1:19" ht="21" customHeight="1">
      <c r="A15" s="66" t="s">
        <v>97</v>
      </c>
      <c r="B15" s="522"/>
      <c r="C15" s="522"/>
      <c r="D15" s="54"/>
      <c r="E15" s="525"/>
      <c r="F15" s="525"/>
      <c r="G15" s="551"/>
      <c r="H15" s="550"/>
      <c r="I15" s="540"/>
      <c r="J15" s="519"/>
      <c r="K15" s="519"/>
      <c r="L15" s="519"/>
      <c r="M15" s="519"/>
      <c r="N15" s="519"/>
      <c r="O15" s="519"/>
      <c r="P15" s="519"/>
      <c r="Q15" s="650"/>
      <c r="R15" s="576"/>
    </row>
    <row r="16" spans="1:19" ht="21" customHeight="1">
      <c r="A16" s="66" t="s">
        <v>98</v>
      </c>
      <c r="B16" s="522"/>
      <c r="C16" s="522"/>
      <c r="D16" s="54"/>
      <c r="E16" s="525"/>
      <c r="F16" s="525"/>
      <c r="G16" s="551"/>
      <c r="H16" s="550"/>
      <c r="I16" s="540"/>
      <c r="J16" s="519"/>
      <c r="K16" s="519"/>
      <c r="L16" s="519"/>
      <c r="M16" s="519"/>
      <c r="N16" s="519"/>
      <c r="O16" s="519"/>
      <c r="P16" s="519"/>
      <c r="Q16" s="650"/>
      <c r="R16" s="576"/>
    </row>
    <row r="17" spans="1:19" ht="21" customHeight="1">
      <c r="A17" s="66" t="s">
        <v>99</v>
      </c>
      <c r="B17" s="522">
        <v>240</v>
      </c>
      <c r="C17" s="522"/>
      <c r="D17" s="54"/>
      <c r="E17" s="525"/>
      <c r="F17" s="525"/>
      <c r="G17" s="551"/>
      <c r="H17" s="550"/>
      <c r="I17" s="540"/>
      <c r="J17" s="519"/>
      <c r="K17" s="519"/>
      <c r="L17" s="519"/>
      <c r="M17" s="519"/>
      <c r="N17" s="519"/>
      <c r="O17" s="519"/>
      <c r="P17" s="519"/>
      <c r="Q17" s="650"/>
      <c r="R17" s="576"/>
    </row>
    <row r="18" spans="1:19" ht="21" customHeight="1">
      <c r="A18" s="66" t="s">
        <v>100</v>
      </c>
      <c r="B18" s="522"/>
      <c r="C18" s="522"/>
      <c r="D18" s="54"/>
      <c r="E18" s="525"/>
      <c r="F18" s="525"/>
      <c r="G18" s="551"/>
      <c r="H18" s="550"/>
      <c r="I18" s="541"/>
      <c r="J18" s="519"/>
      <c r="K18" s="519"/>
      <c r="L18" s="519"/>
      <c r="M18" s="519"/>
      <c r="N18" s="519"/>
      <c r="O18" s="519"/>
      <c r="P18" s="519"/>
      <c r="Q18" s="650"/>
      <c r="R18" s="576"/>
    </row>
    <row r="19" spans="1:19" ht="21" customHeight="1">
      <c r="A19" s="66" t="s">
        <v>101</v>
      </c>
      <c r="B19" s="522">
        <v>3240</v>
      </c>
      <c r="C19" s="522">
        <v>340</v>
      </c>
      <c r="D19" s="54">
        <v>630.20000000000005</v>
      </c>
      <c r="E19" s="525">
        <f t="shared" si="0"/>
        <v>185.35294117647061</v>
      </c>
      <c r="F19" s="525">
        <f>D19/B19*100</f>
        <v>19.450617283950621</v>
      </c>
      <c r="G19" s="551">
        <v>110</v>
      </c>
      <c r="H19" s="550"/>
      <c r="I19" s="540"/>
      <c r="J19" s="519"/>
      <c r="K19" s="519"/>
      <c r="L19" s="519"/>
      <c r="M19" s="519"/>
      <c r="N19" s="519"/>
      <c r="O19" s="519"/>
      <c r="P19" s="519"/>
      <c r="Q19" s="650">
        <v>267.60000000000002</v>
      </c>
      <c r="R19" s="576">
        <v>77.900000000000006</v>
      </c>
      <c r="S19" s="769">
        <v>284.7</v>
      </c>
    </row>
    <row r="20" spans="1:19" ht="21" customHeight="1">
      <c r="A20" s="66" t="s">
        <v>102</v>
      </c>
      <c r="B20" s="522"/>
      <c r="C20" s="522"/>
      <c r="D20" s="54"/>
      <c r="E20" s="525"/>
      <c r="F20" s="525"/>
      <c r="G20" s="549"/>
      <c r="H20" s="550"/>
      <c r="I20" s="540"/>
      <c r="J20" s="519"/>
      <c r="K20" s="519"/>
      <c r="L20" s="519"/>
      <c r="M20" s="519"/>
      <c r="N20" s="519"/>
      <c r="O20" s="519"/>
      <c r="P20" s="519"/>
      <c r="Q20" s="650"/>
      <c r="R20" s="576"/>
      <c r="S20" s="769"/>
    </row>
    <row r="21" spans="1:19" ht="21" customHeight="1" thickBot="1">
      <c r="A21" s="156" t="s">
        <v>103</v>
      </c>
      <c r="B21" s="523"/>
      <c r="C21" s="523"/>
      <c r="D21" s="524"/>
      <c r="E21" s="525"/>
      <c r="F21" s="526"/>
      <c r="G21" s="552"/>
      <c r="H21" s="553"/>
      <c r="I21" s="542"/>
      <c r="J21" s="519"/>
      <c r="K21" s="519"/>
      <c r="L21" s="519"/>
      <c r="M21" s="519"/>
      <c r="N21" s="519"/>
      <c r="O21" s="519"/>
      <c r="P21" s="519"/>
      <c r="Q21" s="650"/>
      <c r="R21" s="576"/>
      <c r="S21" s="769"/>
    </row>
    <row r="22" spans="1:19" ht="21" customHeight="1" thickBot="1">
      <c r="A22" s="596" t="s">
        <v>20</v>
      </c>
      <c r="B22" s="597">
        <f>SUM(B5:B21)</f>
        <v>5400</v>
      </c>
      <c r="C22" s="597">
        <f>SUM(C5:C21)</f>
        <v>700</v>
      </c>
      <c r="D22" s="598">
        <f>SUM(D5:D21)</f>
        <v>703.90000000000009</v>
      </c>
      <c r="E22" s="770">
        <f t="shared" si="0"/>
        <v>100.55714285714288</v>
      </c>
      <c r="F22" s="599">
        <f t="shared" ref="F22" si="1">D22/B22*100</f>
        <v>13.035185185185187</v>
      </c>
      <c r="G22" s="600">
        <v>109</v>
      </c>
      <c r="H22" s="601">
        <v>109.8</v>
      </c>
      <c r="I22" s="599"/>
      <c r="J22" s="519"/>
      <c r="K22" s="519"/>
      <c r="L22" s="519"/>
      <c r="M22" s="519"/>
      <c r="N22" s="519"/>
      <c r="O22" s="519"/>
      <c r="P22" s="519"/>
      <c r="Q22" s="650">
        <f>SUM(Q19:Q21)</f>
        <v>267.60000000000002</v>
      </c>
      <c r="R22" s="576">
        <f>SUM(R12:R21)</f>
        <v>151.60000000000002</v>
      </c>
      <c r="S22" s="769">
        <v>284.7</v>
      </c>
    </row>
    <row r="23" spans="1:19">
      <c r="G23" s="67"/>
      <c r="H23" s="67"/>
      <c r="Q23" s="650">
        <v>3</v>
      </c>
      <c r="R23" s="650">
        <v>2</v>
      </c>
      <c r="S23" s="650">
        <v>4</v>
      </c>
    </row>
    <row r="24" spans="1:19">
      <c r="D24" s="543" t="s">
        <v>417</v>
      </c>
    </row>
    <row r="25" spans="1:19">
      <c r="E25" s="571"/>
    </row>
  </sheetData>
  <mergeCells count="12">
    <mergeCell ref="C3:C4"/>
    <mergeCell ref="E3:E4"/>
    <mergeCell ref="I3:I4"/>
    <mergeCell ref="A2:A4"/>
    <mergeCell ref="A1:I1"/>
    <mergeCell ref="G2:I2"/>
    <mergeCell ref="B2:F2"/>
    <mergeCell ref="B3:B4"/>
    <mergeCell ref="D3:D4"/>
    <mergeCell ref="F3:F4"/>
    <mergeCell ref="G3:G4"/>
    <mergeCell ref="H3:H4"/>
  </mergeCells>
  <phoneticPr fontId="24" type="noConversion"/>
  <pageMargins left="1.34" right="0" top="0.66" bottom="0" header="0.51181102362204722" footer="0.51181102362204722"/>
  <pageSetup paperSize="9" scale="90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theme="0"/>
  </sheetPr>
  <dimension ref="A1:Z144"/>
  <sheetViews>
    <sheetView zoomScale="90" zoomScaleNormal="90" workbookViewId="0">
      <pane xSplit="1" ySplit="3" topLeftCell="B43" activePane="bottomRight" state="frozen"/>
      <selection pane="topRight" activeCell="B1" sqref="B1"/>
      <selection pane="bottomLeft" activeCell="A4" sqref="A4"/>
      <selection pane="bottomRight" activeCell="K70" sqref="K70"/>
    </sheetView>
  </sheetViews>
  <sheetFormatPr defaultRowHeight="15.75"/>
  <cols>
    <col min="1" max="1" width="24.88671875" customWidth="1"/>
    <col min="2" max="2" width="8.77734375" customWidth="1"/>
    <col min="3" max="3" width="8" customWidth="1"/>
    <col min="4" max="4" width="7.6640625" style="253" customWidth="1"/>
    <col min="5" max="5" width="8.88671875" style="470" customWidth="1"/>
    <col min="6" max="6" width="7.77734375" customWidth="1"/>
    <col min="7" max="7" width="7" customWidth="1"/>
    <col min="8" max="8" width="6.21875" customWidth="1"/>
    <col min="9" max="9" width="7.6640625" customWidth="1"/>
    <col min="10" max="10" width="8.77734375" style="85" customWidth="1"/>
    <col min="11" max="11" width="8.77734375" style="333" customWidth="1"/>
    <col min="12" max="12" width="8.77734375" customWidth="1"/>
    <col min="13" max="13" width="8.21875" customWidth="1"/>
    <col min="14" max="15" width="8.77734375" customWidth="1"/>
    <col min="16" max="16" width="10.44140625" customWidth="1"/>
  </cols>
  <sheetData>
    <row r="1" spans="1:26" ht="16.149999999999999" customHeight="1" thickBot="1">
      <c r="A1" s="855" t="s">
        <v>394</v>
      </c>
      <c r="B1" s="855"/>
      <c r="C1" s="855"/>
      <c r="D1" s="855"/>
      <c r="E1" s="855"/>
      <c r="F1" s="855"/>
      <c r="G1" s="855"/>
      <c r="H1" s="855"/>
      <c r="I1" s="855"/>
      <c r="J1" s="855"/>
      <c r="K1" s="855"/>
      <c r="L1" s="287"/>
      <c r="M1" s="8"/>
      <c r="N1" s="32" t="s">
        <v>74</v>
      </c>
      <c r="O1" s="32"/>
    </row>
    <row r="2" spans="1:26" ht="16.899999999999999" customHeight="1">
      <c r="A2" s="959" t="s">
        <v>197</v>
      </c>
      <c r="B2" s="307" t="s">
        <v>0</v>
      </c>
      <c r="C2" s="959" t="s">
        <v>196</v>
      </c>
      <c r="D2" s="856" t="s">
        <v>310</v>
      </c>
      <c r="E2" s="961" t="s">
        <v>373</v>
      </c>
      <c r="F2" s="852" t="s">
        <v>372</v>
      </c>
      <c r="G2" s="959" t="s">
        <v>311</v>
      </c>
      <c r="H2" s="852" t="s">
        <v>198</v>
      </c>
      <c r="I2" s="848" t="s">
        <v>389</v>
      </c>
      <c r="J2" s="965" t="s">
        <v>395</v>
      </c>
      <c r="K2" s="856" t="s">
        <v>396</v>
      </c>
      <c r="L2" s="852" t="s">
        <v>372</v>
      </c>
      <c r="M2" s="959" t="s">
        <v>312</v>
      </c>
      <c r="N2" s="304" t="s">
        <v>0</v>
      </c>
      <c r="O2" s="259" t="s">
        <v>13</v>
      </c>
    </row>
    <row r="3" spans="1:26" ht="23.45" customHeight="1" thickBot="1">
      <c r="A3" s="920"/>
      <c r="B3" s="308" t="s">
        <v>374</v>
      </c>
      <c r="C3" s="960"/>
      <c r="D3" s="964"/>
      <c r="E3" s="962"/>
      <c r="F3" s="853"/>
      <c r="G3" s="920"/>
      <c r="H3" s="853"/>
      <c r="I3" s="963"/>
      <c r="J3" s="966"/>
      <c r="K3" s="964"/>
      <c r="L3" s="853"/>
      <c r="M3" s="920"/>
      <c r="N3" s="305" t="s">
        <v>16</v>
      </c>
      <c r="O3" s="306" t="s">
        <v>17</v>
      </c>
      <c r="S3" t="s">
        <v>430</v>
      </c>
      <c r="U3" t="s">
        <v>431</v>
      </c>
    </row>
    <row r="4" spans="1:26" ht="18" customHeight="1">
      <c r="A4" s="288" t="s">
        <v>68</v>
      </c>
      <c r="B4" s="289">
        <v>5219</v>
      </c>
      <c r="C4" s="282">
        <f>I4+N4</f>
        <v>1350</v>
      </c>
      <c r="D4" s="538">
        <v>1255</v>
      </c>
      <c r="E4" s="283">
        <f t="shared" ref="E4:E36" si="0">K4+O4</f>
        <v>1286</v>
      </c>
      <c r="F4" s="33">
        <f>E4/D4*100</f>
        <v>102.47011952191234</v>
      </c>
      <c r="G4" s="33">
        <f t="shared" ref="G4:G7" si="1">(E4/C4)*100</f>
        <v>95.259259259259252</v>
      </c>
      <c r="H4" s="33">
        <f>SUM(E4/E57)*100</f>
        <v>0.50915841775260406</v>
      </c>
      <c r="I4" s="591">
        <v>460</v>
      </c>
      <c r="J4" s="538">
        <v>578</v>
      </c>
      <c r="K4" s="758">
        <v>472</v>
      </c>
      <c r="L4" s="210">
        <f>K4/J4*100</f>
        <v>81.660899653979229</v>
      </c>
      <c r="M4" s="426">
        <f>K4/I4*100</f>
        <v>102.60869565217392</v>
      </c>
      <c r="N4" s="679">
        <v>890</v>
      </c>
      <c r="O4" s="680">
        <v>814</v>
      </c>
      <c r="P4" s="162"/>
      <c r="Q4" s="162"/>
      <c r="R4" s="162"/>
      <c r="S4" s="85">
        <f>E4+E7+E12+E13+E14+E22+E23+E29</f>
        <v>54150</v>
      </c>
      <c r="U4" s="85">
        <f>D20+D63+D64+D65+D66+D67+D68</f>
        <v>14236</v>
      </c>
      <c r="V4" s="85">
        <f>E20+E63+E64+E65+E66+E67+E68</f>
        <v>15940</v>
      </c>
      <c r="W4">
        <f>V4/U4*100</f>
        <v>111.96965439730262</v>
      </c>
      <c r="Y4" s="85"/>
      <c r="Z4" s="85"/>
    </row>
    <row r="5" spans="1:26" ht="18" customHeight="1">
      <c r="A5" s="288" t="s">
        <v>349</v>
      </c>
      <c r="B5" s="289">
        <v>3200</v>
      </c>
      <c r="C5" s="282"/>
      <c r="D5" s="642"/>
      <c r="E5" s="283">
        <f t="shared" si="0"/>
        <v>0</v>
      </c>
      <c r="F5" s="33"/>
      <c r="G5" s="33"/>
      <c r="H5" s="33"/>
      <c r="I5" s="591">
        <v>1100</v>
      </c>
      <c r="J5" s="642"/>
      <c r="K5" s="332"/>
      <c r="L5" s="210"/>
      <c r="M5" s="426"/>
      <c r="N5" s="679"/>
      <c r="O5" s="680">
        <v>0</v>
      </c>
      <c r="P5" s="162"/>
      <c r="Q5" s="162"/>
      <c r="R5" s="162"/>
    </row>
    <row r="6" spans="1:26" ht="18" customHeight="1">
      <c r="A6" s="288" t="s">
        <v>134</v>
      </c>
      <c r="B6" s="289">
        <v>13744</v>
      </c>
      <c r="C6" s="282">
        <f t="shared" ref="C6:C37" si="2">I6+N6</f>
        <v>3180</v>
      </c>
      <c r="D6" s="210">
        <v>2350.1999999999998</v>
      </c>
      <c r="E6" s="283">
        <f t="shared" si="0"/>
        <v>2599.1</v>
      </c>
      <c r="F6" s="33">
        <f t="shared" ref="F6:F56" si="3">E6/D6*100</f>
        <v>110.59058803506086</v>
      </c>
      <c r="G6" s="33">
        <f t="shared" si="1"/>
        <v>81.732704402515722</v>
      </c>
      <c r="H6" s="33">
        <f>SUM(E6/E57)*100</f>
        <v>1.0290463791452513</v>
      </c>
      <c r="I6" s="592">
        <v>1170</v>
      </c>
      <c r="J6" s="210">
        <v>809.1</v>
      </c>
      <c r="K6" s="758">
        <v>1180.0999999999999</v>
      </c>
      <c r="L6" s="210">
        <f t="shared" ref="L6:L68" si="4">K6/J6*100</f>
        <v>145.85341737733282</v>
      </c>
      <c r="M6" s="426">
        <f t="shared" ref="M6:M51" si="5">K6/I6*100</f>
        <v>100.86324786324785</v>
      </c>
      <c r="N6" s="681">
        <v>2010</v>
      </c>
      <c r="O6" s="680">
        <v>1419</v>
      </c>
      <c r="P6" s="162"/>
      <c r="Q6" s="162"/>
      <c r="R6" s="162"/>
    </row>
    <row r="7" spans="1:26" ht="18" customHeight="1">
      <c r="A7" s="288" t="s">
        <v>269</v>
      </c>
      <c r="B7" s="289">
        <v>7448</v>
      </c>
      <c r="C7" s="282">
        <f t="shared" si="2"/>
        <v>1715</v>
      </c>
      <c r="D7" s="210">
        <v>1971.5</v>
      </c>
      <c r="E7" s="283">
        <f t="shared" si="0"/>
        <v>1701.4</v>
      </c>
      <c r="F7" s="33">
        <f t="shared" si="3"/>
        <v>86.29977174740047</v>
      </c>
      <c r="G7" s="33">
        <f t="shared" si="1"/>
        <v>99.206997084548107</v>
      </c>
      <c r="H7" s="33">
        <f>SUM(E7/E57)*100</f>
        <v>0.67362529701732554</v>
      </c>
      <c r="I7" s="593">
        <v>592</v>
      </c>
      <c r="J7" s="210">
        <v>585</v>
      </c>
      <c r="K7" s="754">
        <v>611.4</v>
      </c>
      <c r="L7" s="210">
        <f t="shared" si="4"/>
        <v>104.51282051282051</v>
      </c>
      <c r="M7" s="426">
        <f t="shared" si="5"/>
        <v>103.27702702702702</v>
      </c>
      <c r="N7" s="682">
        <v>1123</v>
      </c>
      <c r="O7" s="683">
        <v>1090</v>
      </c>
      <c r="P7" s="162"/>
      <c r="Q7" s="162"/>
      <c r="R7" s="162"/>
    </row>
    <row r="8" spans="1:26" ht="18" customHeight="1">
      <c r="A8" s="288" t="s">
        <v>301</v>
      </c>
      <c r="B8" s="289">
        <v>0</v>
      </c>
      <c r="C8" s="282">
        <f t="shared" si="2"/>
        <v>0</v>
      </c>
      <c r="D8" s="210">
        <v>1622</v>
      </c>
      <c r="E8" s="283">
        <f t="shared" si="0"/>
        <v>0</v>
      </c>
      <c r="F8" s="33">
        <f t="shared" si="3"/>
        <v>0</v>
      </c>
      <c r="G8" s="33"/>
      <c r="H8" s="33">
        <f>SUM(E8/E57)*100</f>
        <v>0</v>
      </c>
      <c r="I8" s="591">
        <v>0</v>
      </c>
      <c r="J8" s="210">
        <v>508</v>
      </c>
      <c r="K8" s="210">
        <v>0</v>
      </c>
      <c r="L8" s="210">
        <f t="shared" si="4"/>
        <v>0</v>
      </c>
      <c r="M8" s="426"/>
      <c r="N8" s="679">
        <v>0</v>
      </c>
      <c r="O8" s="683">
        <v>0</v>
      </c>
      <c r="P8" s="162"/>
      <c r="Q8" s="162"/>
      <c r="R8" s="162"/>
    </row>
    <row r="9" spans="1:26" ht="18" customHeight="1">
      <c r="A9" s="288" t="s">
        <v>302</v>
      </c>
      <c r="B9" s="289">
        <v>0</v>
      </c>
      <c r="C9" s="282">
        <f t="shared" si="2"/>
        <v>0</v>
      </c>
      <c r="D9" s="210">
        <v>445</v>
      </c>
      <c r="E9" s="283">
        <f t="shared" si="0"/>
        <v>0</v>
      </c>
      <c r="F9" s="33">
        <f t="shared" si="3"/>
        <v>0</v>
      </c>
      <c r="G9" s="33"/>
      <c r="H9" s="33">
        <f>SUM(E9/E57)*100</f>
        <v>0</v>
      </c>
      <c r="I9" s="591">
        <v>0</v>
      </c>
      <c r="J9" s="210">
        <v>160</v>
      </c>
      <c r="K9" s="210">
        <v>0</v>
      </c>
      <c r="L9" s="210">
        <f t="shared" si="4"/>
        <v>0</v>
      </c>
      <c r="M9" s="426"/>
      <c r="N9" s="679">
        <v>0</v>
      </c>
      <c r="O9" s="683">
        <v>0</v>
      </c>
      <c r="P9" s="162"/>
      <c r="Q9" s="162"/>
      <c r="R9" s="162"/>
    </row>
    <row r="10" spans="1:26" ht="18" customHeight="1">
      <c r="A10" s="288" t="s">
        <v>142</v>
      </c>
      <c r="B10" s="289">
        <v>0</v>
      </c>
      <c r="C10" s="282">
        <f t="shared" si="2"/>
        <v>0</v>
      </c>
      <c r="D10" s="210">
        <v>26</v>
      </c>
      <c r="E10" s="283">
        <f t="shared" si="0"/>
        <v>0</v>
      </c>
      <c r="F10" s="33">
        <f t="shared" si="3"/>
        <v>0</v>
      </c>
      <c r="G10" s="33"/>
      <c r="H10" s="33">
        <f>SUM(E10/E57)*100</f>
        <v>0</v>
      </c>
      <c r="I10" s="591">
        <v>0</v>
      </c>
      <c r="J10" s="210">
        <v>9</v>
      </c>
      <c r="K10" s="210">
        <v>0</v>
      </c>
      <c r="L10" s="210">
        <f t="shared" si="4"/>
        <v>0</v>
      </c>
      <c r="M10" s="426"/>
      <c r="N10" s="679">
        <v>0</v>
      </c>
      <c r="O10" s="683">
        <v>0</v>
      </c>
      <c r="P10" s="162"/>
      <c r="Q10" s="162"/>
      <c r="R10" s="162"/>
    </row>
    <row r="11" spans="1:26" ht="18" customHeight="1">
      <c r="A11" s="288" t="s">
        <v>143</v>
      </c>
      <c r="B11" s="289">
        <v>0</v>
      </c>
      <c r="C11" s="282">
        <f t="shared" si="2"/>
        <v>0</v>
      </c>
      <c r="D11" s="210">
        <v>543</v>
      </c>
      <c r="E11" s="283">
        <f t="shared" si="0"/>
        <v>375</v>
      </c>
      <c r="F11" s="33">
        <f t="shared" si="3"/>
        <v>69.060773480662988</v>
      </c>
      <c r="G11" s="33"/>
      <c r="H11" s="33">
        <f>SUM(E11/E57)*100</f>
        <v>0.1484715448345463</v>
      </c>
      <c r="I11" s="593">
        <v>0</v>
      </c>
      <c r="J11" s="210">
        <v>222</v>
      </c>
      <c r="K11" s="754">
        <v>174</v>
      </c>
      <c r="L11" s="210">
        <f t="shared" si="4"/>
        <v>78.378378378378372</v>
      </c>
      <c r="M11" s="426"/>
      <c r="N11" s="682">
        <v>0</v>
      </c>
      <c r="O11" s="683">
        <v>201</v>
      </c>
      <c r="P11" s="162"/>
      <c r="Q11" s="162"/>
      <c r="R11" s="162"/>
    </row>
    <row r="12" spans="1:26" ht="18" customHeight="1">
      <c r="A12" s="290" t="s">
        <v>210</v>
      </c>
      <c r="B12" s="289">
        <v>87656</v>
      </c>
      <c r="C12" s="282">
        <f t="shared" si="2"/>
        <v>18735</v>
      </c>
      <c r="D12" s="210">
        <v>0</v>
      </c>
      <c r="E12" s="283">
        <f t="shared" si="0"/>
        <v>16291.599999999999</v>
      </c>
      <c r="F12" s="33" t="e">
        <f t="shared" si="3"/>
        <v>#DIV/0!</v>
      </c>
      <c r="G12" s="33">
        <f t="shared" ref="G12:G26" si="6">(E12/C12)*100</f>
        <v>86.958099813183878</v>
      </c>
      <c r="H12" s="33">
        <f>SUM(E12/E57)*100</f>
        <v>6.4502373862039848</v>
      </c>
      <c r="I12" s="591">
        <v>6600</v>
      </c>
      <c r="J12" s="210">
        <v>0</v>
      </c>
      <c r="K12" s="758">
        <v>5842.3</v>
      </c>
      <c r="L12" s="210"/>
      <c r="M12" s="426">
        <f t="shared" si="5"/>
        <v>88.519696969696966</v>
      </c>
      <c r="N12" s="679">
        <v>12135</v>
      </c>
      <c r="O12" s="680">
        <v>10449.299999999999</v>
      </c>
      <c r="P12" s="187" t="s">
        <v>251</v>
      </c>
      <c r="Q12" s="162"/>
      <c r="R12" s="162"/>
    </row>
    <row r="13" spans="1:26" ht="18" customHeight="1">
      <c r="A13" s="290" t="s">
        <v>217</v>
      </c>
      <c r="B13" s="289">
        <v>19204</v>
      </c>
      <c r="C13" s="282">
        <f t="shared" si="2"/>
        <v>3950</v>
      </c>
      <c r="D13" s="210">
        <v>3880</v>
      </c>
      <c r="E13" s="283">
        <f t="shared" si="0"/>
        <v>4480</v>
      </c>
      <c r="F13" s="33">
        <f t="shared" si="3"/>
        <v>115.46391752577318</v>
      </c>
      <c r="G13" s="33">
        <f t="shared" si="6"/>
        <v>113.41772151898735</v>
      </c>
      <c r="H13" s="33">
        <f>SUM(E13/E57)*100</f>
        <v>1.7737400556233796</v>
      </c>
      <c r="I13" s="591">
        <v>1350</v>
      </c>
      <c r="J13" s="210">
        <v>910</v>
      </c>
      <c r="K13" s="758">
        <v>1450</v>
      </c>
      <c r="L13" s="210">
        <f t="shared" si="4"/>
        <v>159.34065934065933</v>
      </c>
      <c r="M13" s="426">
        <f t="shared" si="5"/>
        <v>107.40740740740742</v>
      </c>
      <c r="N13" s="679">
        <v>2600</v>
      </c>
      <c r="O13" s="680">
        <v>3030</v>
      </c>
      <c r="P13" s="163">
        <f>K4+K10</f>
        <v>472</v>
      </c>
      <c r="Q13" s="162"/>
      <c r="R13" s="162"/>
    </row>
    <row r="14" spans="1:26" ht="18" customHeight="1">
      <c r="A14" s="270" t="s">
        <v>218</v>
      </c>
      <c r="B14" s="289">
        <v>16470</v>
      </c>
      <c r="C14" s="282">
        <f t="shared" si="2"/>
        <v>3570</v>
      </c>
      <c r="D14" s="210">
        <v>2944</v>
      </c>
      <c r="E14" s="283">
        <f t="shared" si="0"/>
        <v>3404</v>
      </c>
      <c r="F14" s="33">
        <f t="shared" si="3"/>
        <v>115.625</v>
      </c>
      <c r="G14" s="33">
        <f t="shared" si="6"/>
        <v>95.350140056022411</v>
      </c>
      <c r="H14" s="33">
        <f>SUM(E14/E57)*100</f>
        <v>1.3477257029781216</v>
      </c>
      <c r="I14" s="591">
        <v>1400</v>
      </c>
      <c r="J14" s="210">
        <v>1005</v>
      </c>
      <c r="K14" s="758">
        <v>1293</v>
      </c>
      <c r="L14" s="210">
        <f t="shared" si="4"/>
        <v>128.65671641791045</v>
      </c>
      <c r="M14" s="426">
        <f t="shared" si="5"/>
        <v>92.357142857142861</v>
      </c>
      <c r="N14" s="679">
        <v>2170</v>
      </c>
      <c r="O14" s="680">
        <v>2111</v>
      </c>
      <c r="P14" s="162"/>
      <c r="Q14" s="162"/>
      <c r="R14" s="162"/>
    </row>
    <row r="15" spans="1:26" ht="18" customHeight="1">
      <c r="A15" s="270" t="s">
        <v>207</v>
      </c>
      <c r="B15" s="289">
        <v>15030</v>
      </c>
      <c r="C15" s="282">
        <f t="shared" si="2"/>
        <v>3630</v>
      </c>
      <c r="D15" s="210">
        <v>3865.3</v>
      </c>
      <c r="E15" s="283">
        <f t="shared" si="0"/>
        <v>2179</v>
      </c>
      <c r="F15" s="33">
        <f t="shared" si="3"/>
        <v>56.37337334747626</v>
      </c>
      <c r="G15" s="33">
        <f t="shared" si="6"/>
        <v>60.027548209366387</v>
      </c>
      <c r="H15" s="33">
        <f>SUM(E15/E57)*100</f>
        <v>0.86271865651860358</v>
      </c>
      <c r="I15" s="591">
        <v>1280</v>
      </c>
      <c r="J15" s="210">
        <v>1339.9</v>
      </c>
      <c r="K15" s="758">
        <v>757.1</v>
      </c>
      <c r="L15" s="210">
        <f t="shared" si="4"/>
        <v>56.504216732591985</v>
      </c>
      <c r="M15" s="426">
        <f t="shared" si="5"/>
        <v>59.148437500000007</v>
      </c>
      <c r="N15" s="679">
        <v>2350</v>
      </c>
      <c r="O15" s="680">
        <v>1421.9</v>
      </c>
      <c r="P15" s="162"/>
      <c r="Q15" s="162"/>
      <c r="R15" s="162"/>
    </row>
    <row r="16" spans="1:26" ht="18" customHeight="1">
      <c r="A16" s="270" t="s">
        <v>203</v>
      </c>
      <c r="B16" s="289">
        <v>9827</v>
      </c>
      <c r="C16" s="282">
        <f t="shared" si="2"/>
        <v>1897</v>
      </c>
      <c r="D16" s="210">
        <v>1739.3</v>
      </c>
      <c r="E16" s="283">
        <f t="shared" si="0"/>
        <v>1700</v>
      </c>
      <c r="F16" s="33">
        <f t="shared" si="3"/>
        <v>97.740470304145347</v>
      </c>
      <c r="G16" s="33">
        <f t="shared" si="6"/>
        <v>89.615181866104379</v>
      </c>
      <c r="H16" s="33">
        <f>SUM(E16/E57)*100</f>
        <v>0.67307100324994307</v>
      </c>
      <c r="I16" s="591">
        <v>720</v>
      </c>
      <c r="J16" s="210">
        <v>606.70000000000005</v>
      </c>
      <c r="K16" s="758">
        <v>681.9</v>
      </c>
      <c r="L16" s="210">
        <f t="shared" si="4"/>
        <v>112.39492335585956</v>
      </c>
      <c r="M16" s="426">
        <f t="shared" si="5"/>
        <v>94.708333333333329</v>
      </c>
      <c r="N16" s="679">
        <v>1177</v>
      </c>
      <c r="O16" s="680">
        <v>1018.1</v>
      </c>
      <c r="P16" s="162"/>
      <c r="Q16" s="162"/>
      <c r="R16" s="162"/>
    </row>
    <row r="17" spans="1:18" ht="18" customHeight="1">
      <c r="A17" s="270" t="s">
        <v>208</v>
      </c>
      <c r="B17" s="289">
        <v>2510</v>
      </c>
      <c r="C17" s="282">
        <f t="shared" si="2"/>
        <v>475</v>
      </c>
      <c r="D17" s="210">
        <v>237.1</v>
      </c>
      <c r="E17" s="283">
        <f t="shared" si="0"/>
        <v>343.6</v>
      </c>
      <c r="F17" s="33">
        <f t="shared" si="3"/>
        <v>144.9177562210038</v>
      </c>
      <c r="G17" s="33">
        <f t="shared" si="6"/>
        <v>72.336842105263173</v>
      </c>
      <c r="H17" s="33">
        <f>SUM(E17/E57)*100</f>
        <v>0.13603952748040027</v>
      </c>
      <c r="I17" s="591">
        <v>185</v>
      </c>
      <c r="J17" s="210">
        <v>98.7</v>
      </c>
      <c r="K17" s="758">
        <v>131.19999999999999</v>
      </c>
      <c r="L17" s="210">
        <f t="shared" si="4"/>
        <v>132.92806484295846</v>
      </c>
      <c r="M17" s="426">
        <f t="shared" si="5"/>
        <v>70.918918918918919</v>
      </c>
      <c r="N17" s="679">
        <v>290</v>
      </c>
      <c r="O17" s="680">
        <v>212.4</v>
      </c>
      <c r="P17" s="162"/>
      <c r="Q17" s="162"/>
      <c r="R17" s="162"/>
    </row>
    <row r="18" spans="1:18" ht="18" customHeight="1">
      <c r="A18" s="270" t="s">
        <v>82</v>
      </c>
      <c r="B18" s="289">
        <v>20300</v>
      </c>
      <c r="C18" s="282">
        <f t="shared" si="2"/>
        <v>4550</v>
      </c>
      <c r="D18" s="210">
        <v>1041</v>
      </c>
      <c r="E18" s="283">
        <f t="shared" si="0"/>
        <v>4000</v>
      </c>
      <c r="F18" s="33">
        <f t="shared" si="3"/>
        <v>384.24591738712775</v>
      </c>
      <c r="G18" s="33">
        <f t="shared" si="6"/>
        <v>87.912087912087912</v>
      </c>
      <c r="H18" s="33">
        <f>SUM(E18/E57)*100</f>
        <v>1.5836964782351601</v>
      </c>
      <c r="I18" s="591">
        <v>1450</v>
      </c>
      <c r="J18" s="210">
        <v>400</v>
      </c>
      <c r="K18" s="758">
        <v>1400</v>
      </c>
      <c r="L18" s="210">
        <f t="shared" si="4"/>
        <v>350</v>
      </c>
      <c r="M18" s="426">
        <f t="shared" si="5"/>
        <v>96.551724137931032</v>
      </c>
      <c r="N18" s="679">
        <v>3100</v>
      </c>
      <c r="O18" s="680">
        <v>2600</v>
      </c>
      <c r="P18" s="162"/>
      <c r="Q18" s="162"/>
      <c r="R18" s="162"/>
    </row>
    <row r="19" spans="1:18" ht="18" customHeight="1">
      <c r="A19" s="270" t="s">
        <v>344</v>
      </c>
      <c r="B19" s="289">
        <v>5820</v>
      </c>
      <c r="C19" s="282"/>
      <c r="D19" s="210">
        <v>0</v>
      </c>
      <c r="E19" s="283">
        <f t="shared" si="0"/>
        <v>850</v>
      </c>
      <c r="F19" s="33" t="e">
        <f t="shared" si="3"/>
        <v>#DIV/0!</v>
      </c>
      <c r="G19" s="33"/>
      <c r="H19" s="33"/>
      <c r="I19" s="591">
        <v>550</v>
      </c>
      <c r="J19" s="210">
        <v>0</v>
      </c>
      <c r="K19" s="758">
        <v>100</v>
      </c>
      <c r="L19" s="210"/>
      <c r="M19" s="426">
        <f t="shared" si="5"/>
        <v>18.181818181818183</v>
      </c>
      <c r="N19" s="679"/>
      <c r="O19" s="680">
        <v>750</v>
      </c>
      <c r="P19" s="162"/>
      <c r="Q19" s="162"/>
      <c r="R19" s="162"/>
    </row>
    <row r="20" spans="1:18" ht="18" customHeight="1">
      <c r="A20" s="291" t="s">
        <v>271</v>
      </c>
      <c r="B20" s="289">
        <v>13370</v>
      </c>
      <c r="C20" s="282">
        <f t="shared" si="2"/>
        <v>2770</v>
      </c>
      <c r="D20" s="210">
        <v>2080</v>
      </c>
      <c r="E20" s="283">
        <f t="shared" si="0"/>
        <v>2770</v>
      </c>
      <c r="F20" s="33">
        <f t="shared" si="3"/>
        <v>133.17307692307691</v>
      </c>
      <c r="G20" s="33">
        <f t="shared" si="6"/>
        <v>100</v>
      </c>
      <c r="H20" s="33">
        <f>SUM(E20/E57)*100</f>
        <v>1.0967098111778486</v>
      </c>
      <c r="I20" s="591">
        <v>950</v>
      </c>
      <c r="J20" s="210">
        <v>690</v>
      </c>
      <c r="K20" s="758">
        <v>910</v>
      </c>
      <c r="L20" s="210">
        <f t="shared" si="4"/>
        <v>131.8840579710145</v>
      </c>
      <c r="M20" s="426">
        <f t="shared" si="5"/>
        <v>95.78947368421052</v>
      </c>
      <c r="N20" s="679">
        <v>1820</v>
      </c>
      <c r="O20" s="680">
        <v>1860</v>
      </c>
      <c r="P20" s="162"/>
      <c r="Q20" s="162"/>
      <c r="R20" s="162"/>
    </row>
    <row r="21" spans="1:18" ht="18" customHeight="1">
      <c r="A21" s="291" t="s">
        <v>135</v>
      </c>
      <c r="B21" s="289">
        <v>923</v>
      </c>
      <c r="C21" s="282">
        <f t="shared" si="2"/>
        <v>210</v>
      </c>
      <c r="D21" s="210">
        <v>285</v>
      </c>
      <c r="E21" s="283">
        <f t="shared" si="0"/>
        <v>270</v>
      </c>
      <c r="F21" s="33">
        <f t="shared" si="3"/>
        <v>94.73684210526315</v>
      </c>
      <c r="G21" s="33">
        <f t="shared" si="6"/>
        <v>128.57142857142858</v>
      </c>
      <c r="H21" s="33">
        <f>SUM(E21/E57)*100</f>
        <v>0.10689951228087333</v>
      </c>
      <c r="I21" s="591">
        <v>60</v>
      </c>
      <c r="J21" s="210">
        <v>75</v>
      </c>
      <c r="K21" s="758">
        <v>60</v>
      </c>
      <c r="L21" s="210">
        <f t="shared" si="4"/>
        <v>80</v>
      </c>
      <c r="M21" s="426">
        <f t="shared" si="5"/>
        <v>100</v>
      </c>
      <c r="N21" s="679">
        <v>150</v>
      </c>
      <c r="O21" s="680">
        <v>210</v>
      </c>
      <c r="P21" s="162" t="s">
        <v>322</v>
      </c>
      <c r="Q21" s="162"/>
      <c r="R21" s="162"/>
    </row>
    <row r="22" spans="1:18" ht="18" customHeight="1">
      <c r="A22" s="291" t="s">
        <v>144</v>
      </c>
      <c r="B22" s="289">
        <v>74562</v>
      </c>
      <c r="C22" s="282">
        <f t="shared" si="2"/>
        <v>14300</v>
      </c>
      <c r="D22" s="210">
        <v>15714</v>
      </c>
      <c r="E22" s="283">
        <f t="shared" si="0"/>
        <v>15480</v>
      </c>
      <c r="F22" s="33">
        <f t="shared" si="3"/>
        <v>98.510882016036661</v>
      </c>
      <c r="G22" s="33">
        <f t="shared" si="6"/>
        <v>108.25174825174825</v>
      </c>
      <c r="H22" s="33">
        <f>SUM(E22/E57)*100</f>
        <v>6.1289053707700702</v>
      </c>
      <c r="I22" s="591">
        <v>5200</v>
      </c>
      <c r="J22" s="210">
        <v>5515</v>
      </c>
      <c r="K22" s="758">
        <v>5610</v>
      </c>
      <c r="L22" s="210">
        <f t="shared" si="4"/>
        <v>101.72257479601087</v>
      </c>
      <c r="M22" s="426">
        <f t="shared" si="5"/>
        <v>107.88461538461537</v>
      </c>
      <c r="N22" s="679">
        <v>9100</v>
      </c>
      <c r="O22" s="680">
        <v>9870</v>
      </c>
      <c r="P22" s="163">
        <f>K15+K16+K17+K18+K20+K21+K22+K23+K24+K25+K26+K27+K28+K29+K51+K13+K12+K19+K5</f>
        <v>24591.200000000001</v>
      </c>
      <c r="Q22" s="162"/>
      <c r="R22" s="162"/>
    </row>
    <row r="23" spans="1:18" ht="18" customHeight="1">
      <c r="A23" s="291" t="s">
        <v>209</v>
      </c>
      <c r="B23" s="289">
        <v>46745</v>
      </c>
      <c r="C23" s="282">
        <f t="shared" si="2"/>
        <v>10900</v>
      </c>
      <c r="D23" s="210">
        <v>7673</v>
      </c>
      <c r="E23" s="283">
        <f t="shared" si="0"/>
        <v>8297</v>
      </c>
      <c r="F23" s="33">
        <f t="shared" si="3"/>
        <v>108.13241235501107</v>
      </c>
      <c r="G23" s="33">
        <f t="shared" si="6"/>
        <v>76.11926605504587</v>
      </c>
      <c r="H23" s="33">
        <f>SUM(E23/E57)*100</f>
        <v>3.2849824199792814</v>
      </c>
      <c r="I23" s="591">
        <v>3600</v>
      </c>
      <c r="J23" s="210">
        <v>2779</v>
      </c>
      <c r="K23" s="758">
        <v>3111</v>
      </c>
      <c r="L23" s="210">
        <f t="shared" si="4"/>
        <v>111.94674343288953</v>
      </c>
      <c r="M23" s="426">
        <f t="shared" si="5"/>
        <v>86.416666666666657</v>
      </c>
      <c r="N23" s="679">
        <v>7300</v>
      </c>
      <c r="O23" s="680">
        <v>5186</v>
      </c>
      <c r="P23" s="162"/>
      <c r="Q23" s="162"/>
      <c r="R23" s="162"/>
    </row>
    <row r="24" spans="1:18" ht="18" customHeight="1">
      <c r="A24" s="291" t="s">
        <v>145</v>
      </c>
      <c r="B24" s="289">
        <v>1968</v>
      </c>
      <c r="C24" s="282">
        <f t="shared" si="2"/>
        <v>397</v>
      </c>
      <c r="D24" s="210">
        <v>327.60000000000002</v>
      </c>
      <c r="E24" s="283">
        <f t="shared" si="0"/>
        <v>371.8</v>
      </c>
      <c r="F24" s="33">
        <f t="shared" si="3"/>
        <v>113.49206349206349</v>
      </c>
      <c r="G24" s="33">
        <f t="shared" si="6"/>
        <v>93.65239294710328</v>
      </c>
      <c r="H24" s="33">
        <f>SUM(E24/E57)*100</f>
        <v>0.14720458765195818</v>
      </c>
      <c r="I24" s="591">
        <v>120</v>
      </c>
      <c r="J24" s="210">
        <v>83.9</v>
      </c>
      <c r="K24" s="754">
        <v>128.69999999999999</v>
      </c>
      <c r="L24" s="210">
        <f t="shared" si="4"/>
        <v>153.39690107270559</v>
      </c>
      <c r="M24" s="426">
        <f t="shared" si="5"/>
        <v>107.25</v>
      </c>
      <c r="N24" s="679">
        <v>277</v>
      </c>
      <c r="O24" s="683">
        <v>243.10000000000002</v>
      </c>
      <c r="P24" s="162"/>
      <c r="Q24" s="162"/>
      <c r="R24" s="162"/>
    </row>
    <row r="25" spans="1:18" ht="18" customHeight="1">
      <c r="A25" s="291" t="s">
        <v>219</v>
      </c>
      <c r="B25" s="289">
        <v>2458</v>
      </c>
      <c r="C25" s="282">
        <f t="shared" si="2"/>
        <v>525</v>
      </c>
      <c r="D25" s="210">
        <v>235</v>
      </c>
      <c r="E25" s="283">
        <f t="shared" si="0"/>
        <v>750</v>
      </c>
      <c r="F25" s="33">
        <f t="shared" si="3"/>
        <v>319.14893617021278</v>
      </c>
      <c r="G25" s="33">
        <f t="shared" si="6"/>
        <v>142.85714285714286</v>
      </c>
      <c r="H25" s="33">
        <f>SUM(E25/E57)*100</f>
        <v>0.29694308966909261</v>
      </c>
      <c r="I25" s="591">
        <v>185</v>
      </c>
      <c r="J25" s="210">
        <v>80</v>
      </c>
      <c r="K25" s="758">
        <v>350</v>
      </c>
      <c r="L25" s="210">
        <f t="shared" si="4"/>
        <v>437.5</v>
      </c>
      <c r="M25" s="426">
        <f t="shared" si="5"/>
        <v>189.18918918918919</v>
      </c>
      <c r="N25" s="679">
        <v>340</v>
      </c>
      <c r="O25" s="680">
        <v>400</v>
      </c>
      <c r="P25" s="162"/>
      <c r="Q25" s="162"/>
      <c r="R25" s="162"/>
    </row>
    <row r="26" spans="1:18" ht="18" customHeight="1">
      <c r="A26" s="291" t="s">
        <v>164</v>
      </c>
      <c r="B26" s="289">
        <v>11395</v>
      </c>
      <c r="C26" s="282">
        <f t="shared" si="2"/>
        <v>870</v>
      </c>
      <c r="D26" s="210">
        <v>1814.5</v>
      </c>
      <c r="E26" s="283">
        <f t="shared" si="0"/>
        <v>2382</v>
      </c>
      <c r="F26" s="33">
        <f t="shared" si="3"/>
        <v>131.275833562965</v>
      </c>
      <c r="G26" s="33">
        <f t="shared" si="6"/>
        <v>273.79310344827587</v>
      </c>
      <c r="H26" s="33">
        <f>SUM(E26/E57)*100</f>
        <v>0.94309125278903805</v>
      </c>
      <c r="I26" s="591">
        <v>410</v>
      </c>
      <c r="J26" s="210">
        <v>158.4</v>
      </c>
      <c r="K26" s="758">
        <v>688</v>
      </c>
      <c r="L26" s="210">
        <f t="shared" si="4"/>
        <v>434.34343434343435</v>
      </c>
      <c r="M26" s="426">
        <f t="shared" si="5"/>
        <v>167.80487804878049</v>
      </c>
      <c r="N26" s="679">
        <v>460</v>
      </c>
      <c r="O26" s="680">
        <v>1694</v>
      </c>
      <c r="P26" s="162"/>
      <c r="Q26" s="162"/>
      <c r="R26" s="162"/>
    </row>
    <row r="27" spans="1:18" s="207" customFormat="1" ht="18" customHeight="1">
      <c r="A27" s="292" t="s">
        <v>202</v>
      </c>
      <c r="B27" s="289">
        <v>17370</v>
      </c>
      <c r="C27" s="282">
        <f t="shared" si="2"/>
        <v>2150</v>
      </c>
      <c r="D27" s="210">
        <v>1914</v>
      </c>
      <c r="E27" s="283">
        <f t="shared" si="0"/>
        <v>5366</v>
      </c>
      <c r="F27" s="33">
        <f t="shared" si="3"/>
        <v>280.35527690700104</v>
      </c>
      <c r="G27" s="33">
        <f t="shared" ref="G27:G48" si="7">(E27/C27)*100</f>
        <v>249.58139534883719</v>
      </c>
      <c r="H27" s="33">
        <f>SUM(E27/E57)*100</f>
        <v>2.1245288255524675</v>
      </c>
      <c r="I27" s="591">
        <v>780</v>
      </c>
      <c r="J27" s="210">
        <v>1127</v>
      </c>
      <c r="K27" s="754">
        <v>1806</v>
      </c>
      <c r="L27" s="210">
        <f t="shared" si="4"/>
        <v>160.24844720496893</v>
      </c>
      <c r="M27" s="426">
        <f t="shared" si="5"/>
        <v>231.53846153846155</v>
      </c>
      <c r="N27" s="679">
        <v>1370</v>
      </c>
      <c r="O27" s="683">
        <v>3560</v>
      </c>
      <c r="P27" s="206"/>
      <c r="Q27" s="206" t="s">
        <v>201</v>
      </c>
      <c r="R27" s="206"/>
    </row>
    <row r="28" spans="1:18" ht="18" customHeight="1">
      <c r="A28" s="270" t="s">
        <v>340</v>
      </c>
      <c r="B28" s="289">
        <v>910</v>
      </c>
      <c r="C28" s="282">
        <f t="shared" si="2"/>
        <v>235</v>
      </c>
      <c r="D28" s="210">
        <v>187</v>
      </c>
      <c r="E28" s="283">
        <f t="shared" si="0"/>
        <v>227</v>
      </c>
      <c r="F28" s="33">
        <f t="shared" si="3"/>
        <v>121.3903743315508</v>
      </c>
      <c r="G28" s="33">
        <f t="shared" si="7"/>
        <v>96.595744680851055</v>
      </c>
      <c r="H28" s="33">
        <f>SUM(E28/E57)*100</f>
        <v>8.9874775139845348E-2</v>
      </c>
      <c r="I28" s="591">
        <v>95</v>
      </c>
      <c r="J28" s="210">
        <v>45</v>
      </c>
      <c r="K28" s="754">
        <v>51</v>
      </c>
      <c r="L28" s="210">
        <f t="shared" si="4"/>
        <v>113.33333333333333</v>
      </c>
      <c r="M28" s="426">
        <f t="shared" si="5"/>
        <v>53.684210526315788</v>
      </c>
      <c r="N28" s="679">
        <v>140</v>
      </c>
      <c r="O28" s="683">
        <v>176</v>
      </c>
      <c r="P28" s="151"/>
      <c r="Q28" s="162"/>
      <c r="R28" s="162"/>
    </row>
    <row r="29" spans="1:18" ht="18" customHeight="1">
      <c r="A29" s="270" t="s">
        <v>220</v>
      </c>
      <c r="B29" s="289">
        <v>14810</v>
      </c>
      <c r="C29" s="282">
        <f t="shared" si="2"/>
        <v>2830</v>
      </c>
      <c r="D29" s="210">
        <v>2840</v>
      </c>
      <c r="E29" s="283">
        <f t="shared" si="0"/>
        <v>3210</v>
      </c>
      <c r="F29" s="33">
        <f t="shared" si="3"/>
        <v>113.0281690140845</v>
      </c>
      <c r="G29" s="33">
        <f t="shared" si="7"/>
        <v>113.42756183745584</v>
      </c>
      <c r="H29" s="33">
        <f>SUM(E29/E57)*100</f>
        <v>1.2709164237837163</v>
      </c>
      <c r="I29" s="591">
        <v>920</v>
      </c>
      <c r="J29" s="210">
        <v>740</v>
      </c>
      <c r="K29" s="754">
        <v>900</v>
      </c>
      <c r="L29" s="210">
        <f t="shared" si="4"/>
        <v>121.62162162162163</v>
      </c>
      <c r="M29" s="426">
        <f t="shared" si="5"/>
        <v>97.826086956521735</v>
      </c>
      <c r="N29" s="679">
        <v>1910</v>
      </c>
      <c r="O29" s="683">
        <v>2310</v>
      </c>
      <c r="P29" s="163"/>
      <c r="Q29" s="162"/>
      <c r="R29" s="162"/>
    </row>
    <row r="30" spans="1:18" ht="18" customHeight="1">
      <c r="A30" s="270" t="s">
        <v>272</v>
      </c>
      <c r="B30" s="289">
        <v>3280</v>
      </c>
      <c r="C30" s="282">
        <f t="shared" si="2"/>
        <v>880</v>
      </c>
      <c r="D30" s="210">
        <v>578</v>
      </c>
      <c r="E30" s="283">
        <f t="shared" si="0"/>
        <v>685</v>
      </c>
      <c r="F30" s="33">
        <f t="shared" si="3"/>
        <v>118.5121107266436</v>
      </c>
      <c r="G30" s="33">
        <f t="shared" si="7"/>
        <v>77.840909090909093</v>
      </c>
      <c r="H30" s="33">
        <f>SUM(E30/E57)*100</f>
        <v>0.27120802189777121</v>
      </c>
      <c r="I30" s="591">
        <v>310</v>
      </c>
      <c r="J30" s="210">
        <v>200</v>
      </c>
      <c r="K30" s="754">
        <v>235</v>
      </c>
      <c r="L30" s="210">
        <f t="shared" si="4"/>
        <v>117.5</v>
      </c>
      <c r="M30" s="426">
        <f t="shared" si="5"/>
        <v>75.806451612903231</v>
      </c>
      <c r="N30" s="679">
        <v>570</v>
      </c>
      <c r="O30" s="683">
        <v>450</v>
      </c>
      <c r="P30" s="162"/>
      <c r="Q30" s="162"/>
      <c r="R30" s="162"/>
    </row>
    <row r="31" spans="1:18" ht="18" customHeight="1">
      <c r="A31" s="270" t="s">
        <v>211</v>
      </c>
      <c r="B31" s="289">
        <v>940</v>
      </c>
      <c r="C31" s="282">
        <f t="shared" si="2"/>
        <v>245</v>
      </c>
      <c r="D31" s="210">
        <v>180</v>
      </c>
      <c r="E31" s="283">
        <f t="shared" si="0"/>
        <v>120</v>
      </c>
      <c r="F31" s="33">
        <f t="shared" si="3"/>
        <v>66.666666666666657</v>
      </c>
      <c r="G31" s="33">
        <f t="shared" si="7"/>
        <v>48.979591836734691</v>
      </c>
      <c r="H31" s="33">
        <f>SUM(E31/E57)*100</f>
        <v>4.7510894347054813E-2</v>
      </c>
      <c r="I31" s="591">
        <v>90</v>
      </c>
      <c r="J31" s="210">
        <v>60</v>
      </c>
      <c r="K31" s="754">
        <v>60</v>
      </c>
      <c r="L31" s="210">
        <f t="shared" si="4"/>
        <v>100</v>
      </c>
      <c r="M31" s="426">
        <f t="shared" si="5"/>
        <v>66.666666666666657</v>
      </c>
      <c r="N31" s="679">
        <v>155</v>
      </c>
      <c r="O31" s="683">
        <v>60</v>
      </c>
      <c r="P31" s="162"/>
      <c r="Q31" s="162"/>
      <c r="R31" s="162"/>
    </row>
    <row r="32" spans="1:18" ht="18" customHeight="1">
      <c r="A32" s="270" t="s">
        <v>212</v>
      </c>
      <c r="B32" s="289">
        <v>926</v>
      </c>
      <c r="C32" s="282">
        <f t="shared" si="2"/>
        <v>220</v>
      </c>
      <c r="D32" s="210">
        <v>238.5</v>
      </c>
      <c r="E32" s="283">
        <f t="shared" si="0"/>
        <v>245.4</v>
      </c>
      <c r="F32" s="33">
        <f t="shared" si="3"/>
        <v>102.89308176100629</v>
      </c>
      <c r="G32" s="33">
        <f t="shared" si="7"/>
        <v>111.54545454545455</v>
      </c>
      <c r="H32" s="33">
        <f>SUM(E32/E57)*100</f>
        <v>9.715977893972709E-2</v>
      </c>
      <c r="I32" s="591">
        <v>75</v>
      </c>
      <c r="J32" s="210">
        <v>74.2</v>
      </c>
      <c r="K32" s="758">
        <v>86.4</v>
      </c>
      <c r="L32" s="210">
        <f t="shared" si="4"/>
        <v>116.44204851752022</v>
      </c>
      <c r="M32" s="426">
        <f t="shared" si="5"/>
        <v>115.20000000000002</v>
      </c>
      <c r="N32" s="679">
        <v>145</v>
      </c>
      <c r="O32" s="680">
        <v>159</v>
      </c>
      <c r="P32" s="163"/>
      <c r="Q32" s="162"/>
      <c r="R32" s="162"/>
    </row>
    <row r="33" spans="1:18" ht="18" customHeight="1">
      <c r="A33" s="293" t="s">
        <v>221</v>
      </c>
      <c r="B33" s="289">
        <v>0</v>
      </c>
      <c r="C33" s="282">
        <f t="shared" si="2"/>
        <v>0</v>
      </c>
      <c r="D33" s="210">
        <v>260.10000000000002</v>
      </c>
      <c r="E33" s="283">
        <f t="shared" si="0"/>
        <v>0</v>
      </c>
      <c r="F33" s="33">
        <f t="shared" si="3"/>
        <v>0</v>
      </c>
      <c r="G33" s="33" t="e">
        <f t="shared" si="7"/>
        <v>#DIV/0!</v>
      </c>
      <c r="H33" s="33">
        <f>SUM(E33/E57)*100</f>
        <v>0</v>
      </c>
      <c r="I33" s="591">
        <v>0</v>
      </c>
      <c r="J33" s="210">
        <v>93.6</v>
      </c>
      <c r="K33" s="332">
        <v>0</v>
      </c>
      <c r="L33" s="210">
        <f t="shared" si="4"/>
        <v>0</v>
      </c>
      <c r="M33" s="426" t="e">
        <f t="shared" si="5"/>
        <v>#DIV/0!</v>
      </c>
      <c r="N33" s="679">
        <v>0</v>
      </c>
      <c r="O33" s="680">
        <v>0</v>
      </c>
      <c r="P33" s="162"/>
      <c r="Q33" s="162"/>
      <c r="R33" s="162"/>
    </row>
    <row r="34" spans="1:18" ht="18" customHeight="1">
      <c r="A34" s="293" t="s">
        <v>273</v>
      </c>
      <c r="B34" s="289">
        <v>4451</v>
      </c>
      <c r="C34" s="282">
        <f t="shared" si="2"/>
        <v>1048</v>
      </c>
      <c r="D34" s="210">
        <v>810</v>
      </c>
      <c r="E34" s="283">
        <f t="shared" si="0"/>
        <v>880</v>
      </c>
      <c r="F34" s="33">
        <f t="shared" si="3"/>
        <v>108.64197530864197</v>
      </c>
      <c r="G34" s="33">
        <f t="shared" si="7"/>
        <v>83.969465648854964</v>
      </c>
      <c r="H34" s="33">
        <f>SUM(E34/E57)*100</f>
        <v>0.34841322521173529</v>
      </c>
      <c r="I34" s="591">
        <v>358</v>
      </c>
      <c r="J34" s="210">
        <v>280</v>
      </c>
      <c r="K34" s="754">
        <v>360</v>
      </c>
      <c r="L34" s="210">
        <f t="shared" si="4"/>
        <v>128.57142857142858</v>
      </c>
      <c r="M34" s="426">
        <f t="shared" si="5"/>
        <v>100.55865921787711</v>
      </c>
      <c r="N34" s="679">
        <v>690</v>
      </c>
      <c r="O34" s="683">
        <v>520</v>
      </c>
      <c r="P34" s="162"/>
      <c r="Q34" s="162"/>
      <c r="R34" s="162"/>
    </row>
    <row r="35" spans="1:18" ht="18" customHeight="1">
      <c r="A35" s="293" t="s">
        <v>275</v>
      </c>
      <c r="B35" s="289">
        <v>4106</v>
      </c>
      <c r="C35" s="282">
        <f t="shared" si="2"/>
        <v>783</v>
      </c>
      <c r="D35" s="210">
        <v>740</v>
      </c>
      <c r="E35" s="283">
        <f t="shared" si="0"/>
        <v>705</v>
      </c>
      <c r="F35" s="33">
        <f t="shared" si="3"/>
        <v>95.270270270270274</v>
      </c>
      <c r="G35" s="33">
        <f t="shared" si="7"/>
        <v>90.038314176245223</v>
      </c>
      <c r="H35" s="33">
        <f>SUM(E35/E57)*100</f>
        <v>0.27912650428894697</v>
      </c>
      <c r="I35" s="591">
        <v>245</v>
      </c>
      <c r="J35" s="210">
        <v>230</v>
      </c>
      <c r="K35" s="754">
        <v>245</v>
      </c>
      <c r="L35" s="210">
        <f t="shared" si="4"/>
        <v>106.5217391304348</v>
      </c>
      <c r="M35" s="426">
        <f t="shared" si="5"/>
        <v>100</v>
      </c>
      <c r="N35" s="679">
        <v>538</v>
      </c>
      <c r="O35" s="683">
        <v>460</v>
      </c>
      <c r="P35" s="162"/>
      <c r="Q35" s="162"/>
      <c r="R35" s="162"/>
    </row>
    <row r="36" spans="1:18" ht="18" customHeight="1">
      <c r="A36" s="270" t="s">
        <v>274</v>
      </c>
      <c r="B36" s="289">
        <v>14445</v>
      </c>
      <c r="C36" s="282">
        <f t="shared" si="2"/>
        <v>2872</v>
      </c>
      <c r="D36" s="210">
        <v>2570</v>
      </c>
      <c r="E36" s="283">
        <f t="shared" si="0"/>
        <v>2804</v>
      </c>
      <c r="F36" s="33">
        <f t="shared" si="3"/>
        <v>109.10505836575875</v>
      </c>
      <c r="G36" s="33">
        <f t="shared" si="7"/>
        <v>97.632311977715887</v>
      </c>
      <c r="H36" s="33">
        <f>SUM(E36/E57)*100</f>
        <v>1.1101712312428473</v>
      </c>
      <c r="I36" s="591">
        <v>1030</v>
      </c>
      <c r="J36" s="210">
        <v>890</v>
      </c>
      <c r="K36" s="754">
        <v>1030</v>
      </c>
      <c r="L36" s="210">
        <f t="shared" si="4"/>
        <v>115.73033707865167</v>
      </c>
      <c r="M36" s="426">
        <f t="shared" si="5"/>
        <v>100</v>
      </c>
      <c r="N36" s="679">
        <v>1842</v>
      </c>
      <c r="O36" s="683">
        <v>1774</v>
      </c>
      <c r="P36" s="162"/>
      <c r="Q36" s="162"/>
      <c r="R36" s="162"/>
    </row>
    <row r="37" spans="1:18" ht="18" customHeight="1">
      <c r="A37" s="270" t="s">
        <v>168</v>
      </c>
      <c r="B37" s="289">
        <v>30195</v>
      </c>
      <c r="C37" s="282">
        <f t="shared" si="2"/>
        <v>6760</v>
      </c>
      <c r="D37" s="210">
        <v>4400</v>
      </c>
      <c r="E37" s="283">
        <f t="shared" ref="E37:E57" si="8">K37+O37</f>
        <v>5354.4</v>
      </c>
      <c r="F37" s="33">
        <f t="shared" si="3"/>
        <v>121.69090909090907</v>
      </c>
      <c r="G37" s="33">
        <f t="shared" si="7"/>
        <v>79.207100591715971</v>
      </c>
      <c r="H37" s="33">
        <f>SUM(E37/E57)*100</f>
        <v>2.1199361057655857</v>
      </c>
      <c r="I37" s="591">
        <v>2120</v>
      </c>
      <c r="J37" s="210">
        <v>1600</v>
      </c>
      <c r="K37" s="754">
        <v>2600</v>
      </c>
      <c r="L37" s="210">
        <f t="shared" si="4"/>
        <v>162.5</v>
      </c>
      <c r="M37" s="426">
        <f t="shared" si="5"/>
        <v>122.64150943396226</v>
      </c>
      <c r="N37" s="679">
        <v>4640</v>
      </c>
      <c r="O37" s="683">
        <v>2754.4</v>
      </c>
      <c r="P37" s="162" t="s">
        <v>252</v>
      </c>
      <c r="Q37" s="162"/>
      <c r="R37" s="162"/>
    </row>
    <row r="38" spans="1:18" ht="18" customHeight="1">
      <c r="A38" s="270" t="s">
        <v>222</v>
      </c>
      <c r="B38" s="289">
        <v>58803</v>
      </c>
      <c r="C38" s="282">
        <f t="shared" ref="C38:C57" si="9">I38+N38</f>
        <v>11850</v>
      </c>
      <c r="D38" s="210">
        <v>12302</v>
      </c>
      <c r="E38" s="283">
        <f t="shared" si="8"/>
        <v>12380</v>
      </c>
      <c r="F38" s="33">
        <f t="shared" si="3"/>
        <v>100.63404324500081</v>
      </c>
      <c r="G38" s="33">
        <f t="shared" si="7"/>
        <v>104.47257383966245</v>
      </c>
      <c r="H38" s="33">
        <f>SUM(E38/E57)*100</f>
        <v>4.901540600137821</v>
      </c>
      <c r="I38" s="591">
        <v>3750</v>
      </c>
      <c r="J38" s="210">
        <v>3104</v>
      </c>
      <c r="K38" s="754">
        <v>4880</v>
      </c>
      <c r="L38" s="210">
        <f t="shared" si="4"/>
        <v>157.21649484536081</v>
      </c>
      <c r="M38" s="426">
        <f t="shared" si="5"/>
        <v>130.13333333333333</v>
      </c>
      <c r="N38" s="679">
        <v>8100</v>
      </c>
      <c r="O38" s="683">
        <v>7500</v>
      </c>
      <c r="P38" s="162">
        <f>K37+K38+K39</f>
        <v>9480</v>
      </c>
      <c r="Q38" s="162"/>
      <c r="R38" s="162"/>
    </row>
    <row r="39" spans="1:18" ht="18" customHeight="1">
      <c r="A39" s="293" t="s">
        <v>223</v>
      </c>
      <c r="B39" s="289">
        <v>31100</v>
      </c>
      <c r="C39" s="282">
        <f t="shared" si="9"/>
        <v>7300</v>
      </c>
      <c r="D39" s="210">
        <v>5200</v>
      </c>
      <c r="E39" s="283">
        <f t="shared" si="8"/>
        <v>5600</v>
      </c>
      <c r="F39" s="33">
        <f t="shared" si="3"/>
        <v>107.69230769230769</v>
      </c>
      <c r="G39" s="33">
        <f t="shared" si="7"/>
        <v>76.712328767123282</v>
      </c>
      <c r="H39" s="33">
        <f>SUM(E39/E57)*100</f>
        <v>2.2171750695292243</v>
      </c>
      <c r="I39" s="591">
        <v>2200</v>
      </c>
      <c r="J39" s="210">
        <v>2000</v>
      </c>
      <c r="K39" s="754">
        <v>2000</v>
      </c>
      <c r="L39" s="210">
        <f t="shared" si="4"/>
        <v>100</v>
      </c>
      <c r="M39" s="426">
        <f t="shared" si="5"/>
        <v>90.909090909090907</v>
      </c>
      <c r="N39" s="679">
        <v>5100</v>
      </c>
      <c r="O39" s="683">
        <v>3600</v>
      </c>
      <c r="P39" s="162"/>
      <c r="Q39" s="162"/>
      <c r="R39" s="162"/>
    </row>
    <row r="40" spans="1:18" ht="18" customHeight="1">
      <c r="A40" s="293" t="s">
        <v>213</v>
      </c>
      <c r="B40" s="289">
        <v>2728</v>
      </c>
      <c r="C40" s="282">
        <f t="shared" si="9"/>
        <v>700</v>
      </c>
      <c r="D40" s="210">
        <v>314</v>
      </c>
      <c r="E40" s="283">
        <f t="shared" si="8"/>
        <v>391</v>
      </c>
      <c r="F40" s="33">
        <f t="shared" si="3"/>
        <v>124.52229299363057</v>
      </c>
      <c r="G40" s="33">
        <f t="shared" si="7"/>
        <v>55.857142857142861</v>
      </c>
      <c r="H40" s="33">
        <f>SUM(E40/E57)*100</f>
        <v>0.15480633074748693</v>
      </c>
      <c r="I40" s="591">
        <v>270</v>
      </c>
      <c r="J40" s="210">
        <v>96</v>
      </c>
      <c r="K40" s="754">
        <v>153</v>
      </c>
      <c r="L40" s="210">
        <f t="shared" si="4"/>
        <v>159.375</v>
      </c>
      <c r="M40" s="426">
        <f t="shared" si="5"/>
        <v>56.666666666666664</v>
      </c>
      <c r="N40" s="679">
        <v>430</v>
      </c>
      <c r="O40" s="683">
        <v>238</v>
      </c>
      <c r="P40" s="162"/>
      <c r="Q40" s="162"/>
      <c r="R40" s="162"/>
    </row>
    <row r="41" spans="1:18" ht="18" customHeight="1">
      <c r="A41" s="294" t="s">
        <v>214</v>
      </c>
      <c r="B41" s="289">
        <v>3763</v>
      </c>
      <c r="C41" s="282">
        <f t="shared" si="9"/>
        <v>860</v>
      </c>
      <c r="D41" s="210">
        <v>820</v>
      </c>
      <c r="E41" s="283">
        <f t="shared" si="8"/>
        <v>710</v>
      </c>
      <c r="F41" s="33">
        <f t="shared" si="3"/>
        <v>86.58536585365853</v>
      </c>
      <c r="G41" s="33">
        <f t="shared" si="7"/>
        <v>82.558139534883722</v>
      </c>
      <c r="H41" s="33">
        <f>SUM(E41/E57)*100</f>
        <v>0.28110612488674092</v>
      </c>
      <c r="I41" s="591">
        <v>380</v>
      </c>
      <c r="J41" s="210">
        <v>270</v>
      </c>
      <c r="K41" s="754">
        <v>250</v>
      </c>
      <c r="L41" s="210">
        <f t="shared" si="4"/>
        <v>92.592592592592595</v>
      </c>
      <c r="M41" s="426">
        <f t="shared" si="5"/>
        <v>65.789473684210535</v>
      </c>
      <c r="N41" s="679">
        <v>480</v>
      </c>
      <c r="O41" s="683">
        <v>460</v>
      </c>
      <c r="P41" s="163"/>
      <c r="Q41" s="163"/>
      <c r="R41" s="162"/>
    </row>
    <row r="42" spans="1:18" ht="18" customHeight="1">
      <c r="A42" s="295" t="s">
        <v>224</v>
      </c>
      <c r="B42" s="289">
        <v>853</v>
      </c>
      <c r="C42" s="282">
        <f t="shared" si="9"/>
        <v>203</v>
      </c>
      <c r="D42" s="532">
        <v>157</v>
      </c>
      <c r="E42" s="283">
        <f t="shared" si="8"/>
        <v>172</v>
      </c>
      <c r="F42" s="33">
        <f t="shared" si="3"/>
        <v>109.55414012738854</v>
      </c>
      <c r="G42" s="33">
        <f t="shared" si="7"/>
        <v>84.729064039408868</v>
      </c>
      <c r="H42" s="33">
        <f>SUM(E42/E57)*100</f>
        <v>6.8098948564111889E-2</v>
      </c>
      <c r="I42" s="591">
        <v>68</v>
      </c>
      <c r="J42" s="532">
        <v>53</v>
      </c>
      <c r="K42" s="784">
        <v>37</v>
      </c>
      <c r="L42" s="210">
        <f t="shared" si="4"/>
        <v>69.811320754716974</v>
      </c>
      <c r="M42" s="426">
        <f t="shared" si="5"/>
        <v>54.411764705882348</v>
      </c>
      <c r="N42" s="679">
        <v>135</v>
      </c>
      <c r="O42" s="684">
        <v>135</v>
      </c>
      <c r="P42" s="162"/>
      <c r="Q42" s="162"/>
      <c r="R42" s="162"/>
    </row>
    <row r="43" spans="1:18" ht="18" customHeight="1">
      <c r="A43" s="295" t="s">
        <v>225</v>
      </c>
      <c r="B43" s="289">
        <v>770</v>
      </c>
      <c r="C43" s="282">
        <f t="shared" si="9"/>
        <v>191</v>
      </c>
      <c r="D43" s="535">
        <v>143</v>
      </c>
      <c r="E43" s="283">
        <f t="shared" si="8"/>
        <v>58</v>
      </c>
      <c r="F43" s="33">
        <f t="shared" si="3"/>
        <v>40.55944055944056</v>
      </c>
      <c r="G43" s="33">
        <f t="shared" si="7"/>
        <v>30.366492146596858</v>
      </c>
      <c r="H43" s="33">
        <f>SUM(E43/E57)*100</f>
        <v>2.2963598934409826E-2</v>
      </c>
      <c r="I43" s="591">
        <v>68</v>
      </c>
      <c r="J43" s="535">
        <v>47</v>
      </c>
      <c r="K43" s="784">
        <v>10</v>
      </c>
      <c r="L43" s="210">
        <f t="shared" si="4"/>
        <v>21.276595744680851</v>
      </c>
      <c r="M43" s="426">
        <f t="shared" si="5"/>
        <v>14.705882352941178</v>
      </c>
      <c r="N43" s="679">
        <v>123</v>
      </c>
      <c r="O43" s="684">
        <v>48</v>
      </c>
      <c r="P43" s="163"/>
      <c r="Q43" s="163"/>
      <c r="R43" s="162"/>
    </row>
    <row r="44" spans="1:18" ht="18" customHeight="1">
      <c r="A44" s="295" t="s">
        <v>321</v>
      </c>
      <c r="B44" s="289">
        <v>1050</v>
      </c>
      <c r="C44" s="282">
        <f t="shared" si="9"/>
        <v>265</v>
      </c>
      <c r="D44" s="536">
        <v>196</v>
      </c>
      <c r="E44" s="283">
        <f t="shared" si="8"/>
        <v>270</v>
      </c>
      <c r="F44" s="33">
        <f t="shared" si="3"/>
        <v>137.75510204081633</v>
      </c>
      <c r="G44" s="33">
        <f t="shared" si="7"/>
        <v>101.88679245283019</v>
      </c>
      <c r="H44" s="33">
        <f>SUM(E44/E57)*100</f>
        <v>0.10689951228087333</v>
      </c>
      <c r="I44" s="591">
        <v>90</v>
      </c>
      <c r="J44" s="536">
        <v>70</v>
      </c>
      <c r="K44" s="754">
        <v>90</v>
      </c>
      <c r="L44" s="210">
        <f t="shared" si="4"/>
        <v>128.57142857142858</v>
      </c>
      <c r="M44" s="426">
        <f t="shared" si="5"/>
        <v>100</v>
      </c>
      <c r="N44" s="679">
        <v>175</v>
      </c>
      <c r="O44" s="683">
        <v>180</v>
      </c>
      <c r="P44" s="162"/>
      <c r="Q44" s="162"/>
      <c r="R44" s="162"/>
    </row>
    <row r="45" spans="1:18" ht="18" customHeight="1">
      <c r="A45" s="295" t="s">
        <v>226</v>
      </c>
      <c r="B45" s="289">
        <v>0</v>
      </c>
      <c r="C45" s="282">
        <f t="shared" si="9"/>
        <v>0</v>
      </c>
      <c r="D45" s="536">
        <v>38</v>
      </c>
      <c r="E45" s="283">
        <f t="shared" si="8"/>
        <v>0</v>
      </c>
      <c r="F45" s="33">
        <f t="shared" si="3"/>
        <v>0</v>
      </c>
      <c r="G45" s="33" t="e">
        <f t="shared" si="7"/>
        <v>#DIV/0!</v>
      </c>
      <c r="H45" s="33">
        <f>SUM(E45/E57)*100</f>
        <v>0</v>
      </c>
      <c r="I45" s="591">
        <v>0</v>
      </c>
      <c r="J45" s="536">
        <v>4</v>
      </c>
      <c r="K45" s="210">
        <v>0</v>
      </c>
      <c r="L45" s="210"/>
      <c r="M45" s="426" t="e">
        <f t="shared" si="5"/>
        <v>#DIV/0!</v>
      </c>
      <c r="N45" s="679">
        <v>0</v>
      </c>
      <c r="O45" s="683">
        <v>0</v>
      </c>
      <c r="P45" s="162"/>
      <c r="Q45" s="162"/>
      <c r="R45" s="162"/>
    </row>
    <row r="46" spans="1:18" ht="18" customHeight="1">
      <c r="A46" s="293" t="s">
        <v>227</v>
      </c>
      <c r="B46" s="289">
        <v>2655</v>
      </c>
      <c r="C46" s="282">
        <f t="shared" si="9"/>
        <v>680</v>
      </c>
      <c r="D46" s="536">
        <v>309</v>
      </c>
      <c r="E46" s="283">
        <f t="shared" si="8"/>
        <v>294</v>
      </c>
      <c r="F46" s="33">
        <f t="shared" si="3"/>
        <v>95.145631067961162</v>
      </c>
      <c r="G46" s="33">
        <f t="shared" si="7"/>
        <v>43.235294117647058</v>
      </c>
      <c r="H46" s="33">
        <f>SUM(E46/E57)*100</f>
        <v>0.1164016911502843</v>
      </c>
      <c r="I46" s="591">
        <v>280</v>
      </c>
      <c r="J46" s="536">
        <v>117</v>
      </c>
      <c r="K46" s="754">
        <v>56</v>
      </c>
      <c r="L46" s="210">
        <f t="shared" si="4"/>
        <v>47.863247863247864</v>
      </c>
      <c r="M46" s="426">
        <f t="shared" si="5"/>
        <v>20</v>
      </c>
      <c r="N46" s="679">
        <v>400</v>
      </c>
      <c r="O46" s="683">
        <v>238</v>
      </c>
      <c r="P46" s="163"/>
      <c r="Q46" s="162"/>
      <c r="R46" s="162"/>
    </row>
    <row r="47" spans="1:18" ht="18" customHeight="1">
      <c r="A47" s="293" t="s">
        <v>228</v>
      </c>
      <c r="B47" s="289">
        <v>643</v>
      </c>
      <c r="C47" s="282">
        <f t="shared" si="9"/>
        <v>187</v>
      </c>
      <c r="D47" s="536">
        <v>106</v>
      </c>
      <c r="E47" s="283">
        <f t="shared" si="8"/>
        <v>126</v>
      </c>
      <c r="F47" s="33">
        <f t="shared" si="3"/>
        <v>118.86792452830188</v>
      </c>
      <c r="G47" s="33">
        <f t="shared" si="7"/>
        <v>67.379679144385022</v>
      </c>
      <c r="H47" s="33">
        <f>SUM(E47/E57)*100</f>
        <v>4.9886439064407546E-2</v>
      </c>
      <c r="I47" s="591">
        <v>62</v>
      </c>
      <c r="J47" s="536">
        <v>62</v>
      </c>
      <c r="K47" s="754">
        <v>40</v>
      </c>
      <c r="L47" s="210">
        <f t="shared" si="4"/>
        <v>64.516129032258064</v>
      </c>
      <c r="M47" s="426">
        <f t="shared" si="5"/>
        <v>64.516129032258064</v>
      </c>
      <c r="N47" s="679">
        <v>125</v>
      </c>
      <c r="O47" s="683">
        <v>86</v>
      </c>
      <c r="P47" s="162"/>
      <c r="Q47" s="162"/>
      <c r="R47" s="162"/>
    </row>
    <row r="48" spans="1:18" ht="18" customHeight="1">
      <c r="A48" s="293" t="s">
        <v>229</v>
      </c>
      <c r="B48" s="289">
        <v>848</v>
      </c>
      <c r="C48" s="282">
        <f t="shared" si="9"/>
        <v>178</v>
      </c>
      <c r="D48" s="210">
        <v>177</v>
      </c>
      <c r="E48" s="283">
        <f t="shared" si="8"/>
        <v>188</v>
      </c>
      <c r="F48" s="33">
        <f t="shared" si="3"/>
        <v>106.21468926553672</v>
      </c>
      <c r="G48" s="33">
        <f t="shared" si="7"/>
        <v>105.61797752808988</v>
      </c>
      <c r="H48" s="33">
        <f>SUM(E48/E57)*100</f>
        <v>7.4433734477052538E-2</v>
      </c>
      <c r="I48" s="591">
        <v>65</v>
      </c>
      <c r="J48" s="210">
        <v>90</v>
      </c>
      <c r="K48" s="754">
        <v>68</v>
      </c>
      <c r="L48" s="210">
        <f t="shared" si="4"/>
        <v>75.555555555555557</v>
      </c>
      <c r="M48" s="426">
        <f t="shared" si="5"/>
        <v>104.61538461538463</v>
      </c>
      <c r="N48" s="679">
        <v>113</v>
      </c>
      <c r="O48" s="683">
        <v>120</v>
      </c>
      <c r="P48" s="162"/>
      <c r="Q48" s="163"/>
      <c r="R48" s="162"/>
    </row>
    <row r="49" spans="1:18" ht="18" customHeight="1">
      <c r="A49" s="293" t="s">
        <v>270</v>
      </c>
      <c r="B49" s="296">
        <v>1050</v>
      </c>
      <c r="C49" s="282">
        <f t="shared" si="9"/>
        <v>265</v>
      </c>
      <c r="D49" s="537">
        <v>193</v>
      </c>
      <c r="E49" s="283">
        <f t="shared" si="8"/>
        <v>137</v>
      </c>
      <c r="F49" s="33">
        <f t="shared" si="3"/>
        <v>70.984455958549219</v>
      </c>
      <c r="G49" s="33"/>
      <c r="H49" s="33">
        <f>SUM(E49/E57)*100</f>
        <v>5.4241604379554241E-2</v>
      </c>
      <c r="I49" s="591">
        <v>85</v>
      </c>
      <c r="J49" s="537">
        <v>51</v>
      </c>
      <c r="K49" s="754">
        <v>43</v>
      </c>
      <c r="L49" s="210">
        <f t="shared" si="4"/>
        <v>84.313725490196077</v>
      </c>
      <c r="M49" s="426">
        <f t="shared" si="5"/>
        <v>50.588235294117645</v>
      </c>
      <c r="N49" s="679">
        <v>180</v>
      </c>
      <c r="O49" s="683">
        <v>94</v>
      </c>
      <c r="P49" s="162"/>
      <c r="Q49" s="162"/>
      <c r="R49" s="162"/>
    </row>
    <row r="50" spans="1:18" ht="18" customHeight="1">
      <c r="A50" s="293" t="s">
        <v>306</v>
      </c>
      <c r="B50" s="296">
        <v>1263</v>
      </c>
      <c r="C50" s="282">
        <f t="shared" si="9"/>
        <v>293</v>
      </c>
      <c r="D50" s="575">
        <v>228</v>
      </c>
      <c r="E50" s="283">
        <f t="shared" si="8"/>
        <v>280</v>
      </c>
      <c r="F50" s="33">
        <f t="shared" si="3"/>
        <v>122.80701754385966</v>
      </c>
      <c r="G50" s="33"/>
      <c r="H50" s="33"/>
      <c r="I50" s="591">
        <v>100</v>
      </c>
      <c r="J50" s="575">
        <v>70</v>
      </c>
      <c r="K50" s="754">
        <v>90</v>
      </c>
      <c r="L50" s="210">
        <f t="shared" si="4"/>
        <v>128.57142857142858</v>
      </c>
      <c r="M50" s="426">
        <f t="shared" si="5"/>
        <v>90</v>
      </c>
      <c r="N50" s="679">
        <v>193</v>
      </c>
      <c r="O50" s="683">
        <v>190</v>
      </c>
      <c r="P50" s="162"/>
      <c r="Q50" s="162"/>
      <c r="R50" s="162"/>
    </row>
    <row r="51" spans="1:18" ht="18" customHeight="1">
      <c r="A51" s="293" t="s">
        <v>305</v>
      </c>
      <c r="B51" s="296">
        <v>3885</v>
      </c>
      <c r="C51" s="282">
        <f t="shared" si="9"/>
        <v>420</v>
      </c>
      <c r="D51" s="575">
        <v>802.4</v>
      </c>
      <c r="E51" s="283">
        <f t="shared" si="8"/>
        <v>1662</v>
      </c>
      <c r="F51" s="33">
        <f t="shared" si="3"/>
        <v>207.12861415752744</v>
      </c>
      <c r="G51" s="33"/>
      <c r="H51" s="33"/>
      <c r="I51" s="591">
        <v>160</v>
      </c>
      <c r="J51" s="575">
        <v>518.20000000000005</v>
      </c>
      <c r="K51" s="754">
        <v>614</v>
      </c>
      <c r="L51" s="210">
        <f t="shared" si="4"/>
        <v>118.48707062910073</v>
      </c>
      <c r="M51" s="426">
        <f t="shared" si="5"/>
        <v>383.75</v>
      </c>
      <c r="N51" s="679">
        <v>260</v>
      </c>
      <c r="O51" s="683">
        <v>1048</v>
      </c>
      <c r="P51" s="162"/>
      <c r="Q51" s="162"/>
      <c r="R51" s="162"/>
    </row>
    <row r="52" spans="1:18" ht="18" customHeight="1">
      <c r="A52" s="293" t="s">
        <v>383</v>
      </c>
      <c r="B52" s="296"/>
      <c r="C52" s="282"/>
      <c r="D52" s="575"/>
      <c r="E52" s="283"/>
      <c r="F52" s="33"/>
      <c r="G52" s="33"/>
      <c r="H52" s="33"/>
      <c r="I52" s="591"/>
      <c r="J52" s="575"/>
      <c r="K52" s="754">
        <v>16</v>
      </c>
      <c r="L52" s="210"/>
      <c r="M52" s="426"/>
      <c r="N52" s="679"/>
      <c r="O52" s="683">
        <v>10.5</v>
      </c>
      <c r="P52" s="162"/>
      <c r="Q52" s="162"/>
      <c r="R52" s="162"/>
    </row>
    <row r="53" spans="1:18" ht="18" customHeight="1">
      <c r="A53" s="294" t="s">
        <v>261</v>
      </c>
      <c r="B53" s="297"/>
      <c r="C53" s="282">
        <f t="shared" si="9"/>
        <v>0</v>
      </c>
      <c r="D53" s="643">
        <v>591.6</v>
      </c>
      <c r="E53" s="283">
        <f t="shared" si="8"/>
        <v>209.2</v>
      </c>
      <c r="F53" s="33">
        <f t="shared" si="3"/>
        <v>35.361730899256251</v>
      </c>
      <c r="G53" s="33"/>
      <c r="H53" s="33">
        <f>SUM(E53/E57)*100</f>
        <v>8.2827325811698882E-2</v>
      </c>
      <c r="I53" s="591"/>
      <c r="J53" s="643">
        <v>0</v>
      </c>
      <c r="K53" s="210">
        <v>0</v>
      </c>
      <c r="L53" s="210" t="e">
        <f t="shared" si="4"/>
        <v>#DIV/0!</v>
      </c>
      <c r="M53" s="426"/>
      <c r="N53" s="679">
        <v>0</v>
      </c>
      <c r="O53" s="683">
        <v>209.2</v>
      </c>
      <c r="P53" s="162"/>
      <c r="Q53" s="162"/>
      <c r="R53" s="162"/>
    </row>
    <row r="54" spans="1:18" ht="25.9" customHeight="1">
      <c r="A54" s="298" t="s">
        <v>20</v>
      </c>
      <c r="B54" s="285">
        <f>SUM(B4:B53)</f>
        <v>558693</v>
      </c>
      <c r="C54" s="282">
        <f t="shared" si="9"/>
        <v>119189</v>
      </c>
      <c r="D54" s="644">
        <f>SUM(D4:D53)</f>
        <v>86343.099999999991</v>
      </c>
      <c r="E54" s="283">
        <f t="shared" si="8"/>
        <v>111631</v>
      </c>
      <c r="F54" s="33">
        <f t="shared" si="3"/>
        <v>129.28769062032751</v>
      </c>
      <c r="G54" s="283">
        <f>E54/C54*100</f>
        <v>93.658810796298326</v>
      </c>
      <c r="H54" s="283">
        <f>E54/E57*100</f>
        <v>44.197405390467296</v>
      </c>
      <c r="I54" s="285">
        <f>SUM(I4:I53)</f>
        <v>40983</v>
      </c>
      <c r="J54" s="644">
        <f>SUM(J4:J53)</f>
        <v>28504.7</v>
      </c>
      <c r="K54" s="644">
        <f>SUM(K4:K53)</f>
        <v>40671.100000000006</v>
      </c>
      <c r="L54" s="210">
        <f t="shared" si="4"/>
        <v>142.68208400719885</v>
      </c>
      <c r="M54" s="210">
        <f>K54/I54*100</f>
        <v>99.238952736500522</v>
      </c>
      <c r="N54" s="685">
        <v>78206</v>
      </c>
      <c r="O54" s="685">
        <v>70959.899999999994</v>
      </c>
      <c r="P54" s="162"/>
      <c r="Q54" s="162"/>
      <c r="R54" s="162"/>
    </row>
    <row r="55" spans="1:18" ht="18" customHeight="1">
      <c r="A55" s="298" t="s">
        <v>204</v>
      </c>
      <c r="B55" s="299">
        <v>180100</v>
      </c>
      <c r="C55" s="282">
        <f t="shared" si="9"/>
        <v>42500</v>
      </c>
      <c r="D55" s="406">
        <v>26300</v>
      </c>
      <c r="E55" s="283">
        <f t="shared" si="8"/>
        <v>42500</v>
      </c>
      <c r="F55" s="33">
        <f t="shared" si="3"/>
        <v>161.59695817490493</v>
      </c>
      <c r="G55" s="283">
        <f>E55/C55*100</f>
        <v>100</v>
      </c>
      <c r="H55" s="283">
        <f>E55/E57*100</f>
        <v>16.826775081248581</v>
      </c>
      <c r="I55" s="594">
        <v>13500</v>
      </c>
      <c r="J55" s="406">
        <v>9300</v>
      </c>
      <c r="K55" s="328">
        <v>13500</v>
      </c>
      <c r="L55" s="210">
        <f t="shared" si="4"/>
        <v>145.16129032258064</v>
      </c>
      <c r="M55" s="210">
        <f>K55/I55*100</f>
        <v>100</v>
      </c>
      <c r="N55" s="686">
        <v>29000</v>
      </c>
      <c r="O55" s="686">
        <v>29000</v>
      </c>
      <c r="P55" s="162"/>
      <c r="Q55" s="162"/>
      <c r="R55" s="162"/>
    </row>
    <row r="56" spans="1:18" ht="19.5" customHeight="1">
      <c r="A56" s="300" t="s">
        <v>21</v>
      </c>
      <c r="B56" s="303">
        <f>B136</f>
        <v>461985</v>
      </c>
      <c r="C56" s="282">
        <f t="shared" si="9"/>
        <v>85737</v>
      </c>
      <c r="D56" s="283">
        <f>D136</f>
        <v>93399.6</v>
      </c>
      <c r="E56" s="283">
        <f t="shared" si="8"/>
        <v>98442.65</v>
      </c>
      <c r="F56" s="33">
        <f t="shared" si="3"/>
        <v>105.39943425881908</v>
      </c>
      <c r="G56" s="283">
        <f>E56/C56*100</f>
        <v>114.81933121056254</v>
      </c>
      <c r="H56" s="283">
        <f>E56/E57*100</f>
        <v>38.97581952828412</v>
      </c>
      <c r="I56" s="303">
        <f>I136</f>
        <v>31761</v>
      </c>
      <c r="J56" s="283">
        <f>J136</f>
        <v>32828</v>
      </c>
      <c r="K56" s="329">
        <f>K136</f>
        <v>33882.5</v>
      </c>
      <c r="L56" s="210">
        <f t="shared" si="4"/>
        <v>103.21219690508103</v>
      </c>
      <c r="M56" s="210">
        <f>K56/I56*100</f>
        <v>106.67957558011398</v>
      </c>
      <c r="N56" s="687">
        <v>53976</v>
      </c>
      <c r="O56" s="687">
        <v>64560.15</v>
      </c>
      <c r="P56" s="162"/>
      <c r="Q56" s="162"/>
      <c r="R56" s="162"/>
    </row>
    <row r="57" spans="1:18" ht="33.6" customHeight="1">
      <c r="A57" s="300" t="s">
        <v>22</v>
      </c>
      <c r="B57" s="296">
        <f>B54+B55+B56</f>
        <v>1200778</v>
      </c>
      <c r="C57" s="706">
        <f t="shared" si="9"/>
        <v>247426</v>
      </c>
      <c r="D57" s="705">
        <f>D54+D55+D56</f>
        <v>206042.7</v>
      </c>
      <c r="E57" s="283">
        <f t="shared" si="8"/>
        <v>252573.65</v>
      </c>
      <c r="F57" s="33">
        <f>E57/D57*100</f>
        <v>122.5831587336023</v>
      </c>
      <c r="G57" s="283">
        <f>E57/C57*100</f>
        <v>102.08048062855157</v>
      </c>
      <c r="H57" s="283">
        <v>100</v>
      </c>
      <c r="I57" s="296">
        <f>SUM(I54:I56)</f>
        <v>86244</v>
      </c>
      <c r="J57" s="705">
        <f>J54+J55+J56</f>
        <v>70632.7</v>
      </c>
      <c r="K57" s="329">
        <f>K54+K55+K56</f>
        <v>88053.6</v>
      </c>
      <c r="L57" s="210">
        <f t="shared" si="4"/>
        <v>124.66407202329802</v>
      </c>
      <c r="M57" s="210">
        <f>K57/I57*100</f>
        <v>102.098232920551</v>
      </c>
      <c r="N57" s="688">
        <v>161182</v>
      </c>
      <c r="O57" s="687">
        <v>164520.04999999999</v>
      </c>
      <c r="P57" s="476"/>
      <c r="Q57" s="162"/>
      <c r="R57" s="162"/>
    </row>
    <row r="58" spans="1:18" ht="21" customHeight="1" thickBot="1">
      <c r="A58" s="957" t="s">
        <v>104</v>
      </c>
      <c r="B58" s="957"/>
      <c r="C58" s="957"/>
      <c r="D58" s="957"/>
      <c r="E58" s="957"/>
      <c r="F58" s="957"/>
      <c r="G58" s="957"/>
      <c r="H58" s="957"/>
      <c r="I58" s="957"/>
      <c r="J58" s="957"/>
      <c r="K58" s="957"/>
      <c r="L58" s="957"/>
      <c r="M58" s="957"/>
      <c r="N58" s="958"/>
      <c r="O58" s="958"/>
      <c r="P58" s="162"/>
      <c r="Q58" s="162"/>
      <c r="R58" s="162"/>
    </row>
    <row r="59" spans="1:18" ht="16.899999999999999" customHeight="1">
      <c r="A59" s="270" t="s">
        <v>276</v>
      </c>
      <c r="B59" s="271">
        <v>5410</v>
      </c>
      <c r="C59" s="282">
        <f t="shared" ref="C59:C69" si="10">I59+N59</f>
        <v>1070</v>
      </c>
      <c r="D59" s="538">
        <v>1229.3</v>
      </c>
      <c r="E59" s="283">
        <f t="shared" ref="E59:E69" si="11">K59+O59</f>
        <v>866.40000000000009</v>
      </c>
      <c r="F59" s="33">
        <f t="shared" ref="F59:F136" si="12">E59/D59*100</f>
        <v>70.479134466769722</v>
      </c>
      <c r="G59" s="33">
        <f t="shared" ref="G59:G135" si="13">(E59/C59)*100</f>
        <v>80.971962616822438</v>
      </c>
      <c r="H59" s="33">
        <f>(E59/E136)*100</f>
        <v>0.88010633602407107</v>
      </c>
      <c r="I59" s="296">
        <v>350</v>
      </c>
      <c r="J59" s="538">
        <v>479.1</v>
      </c>
      <c r="K59" s="754">
        <v>286.7</v>
      </c>
      <c r="L59" s="210">
        <f t="shared" si="4"/>
        <v>59.84136923398038</v>
      </c>
      <c r="M59" s="426">
        <f t="shared" ref="M59:M136" si="14">K59/I59*100</f>
        <v>81.914285714285711</v>
      </c>
      <c r="N59" s="688">
        <v>720</v>
      </c>
      <c r="O59" s="683">
        <v>579.70000000000005</v>
      </c>
      <c r="P59" s="162"/>
      <c r="Q59" s="162"/>
      <c r="R59" s="162"/>
    </row>
    <row r="60" spans="1:18" ht="16.899999999999999" customHeight="1">
      <c r="A60" s="270" t="s">
        <v>277</v>
      </c>
      <c r="B60" s="271">
        <v>1885</v>
      </c>
      <c r="C60" s="282">
        <f t="shared" si="10"/>
        <v>400</v>
      </c>
      <c r="D60" s="210">
        <v>390</v>
      </c>
      <c r="E60" s="283">
        <f t="shared" si="11"/>
        <v>319</v>
      </c>
      <c r="F60" s="33">
        <f t="shared" si="12"/>
        <v>81.794871794871796</v>
      </c>
      <c r="G60" s="33">
        <f t="shared" si="13"/>
        <v>79.75</v>
      </c>
      <c r="H60" s="33">
        <f>(E60/E136)*100</f>
        <v>0.32404653877155887</v>
      </c>
      <c r="I60" s="591">
        <v>130</v>
      </c>
      <c r="J60" s="210">
        <v>111</v>
      </c>
      <c r="K60" s="754">
        <v>91</v>
      </c>
      <c r="L60" s="210">
        <f t="shared" si="4"/>
        <v>81.981981981981974</v>
      </c>
      <c r="M60" s="426">
        <f t="shared" si="14"/>
        <v>70</v>
      </c>
      <c r="N60" s="679">
        <v>270</v>
      </c>
      <c r="O60" s="683">
        <v>228</v>
      </c>
      <c r="P60" s="162"/>
      <c r="Q60" s="162"/>
      <c r="R60" s="162"/>
    </row>
    <row r="61" spans="1:18" ht="16.899999999999999" customHeight="1">
      <c r="A61" s="270" t="s">
        <v>278</v>
      </c>
      <c r="B61" s="271">
        <v>12560</v>
      </c>
      <c r="C61" s="282">
        <f t="shared" si="10"/>
        <v>1320</v>
      </c>
      <c r="D61" s="210">
        <v>1542.3</v>
      </c>
      <c r="E61" s="283">
        <f t="shared" si="11"/>
        <v>1868</v>
      </c>
      <c r="F61" s="33">
        <f t="shared" si="12"/>
        <v>121.11781106140181</v>
      </c>
      <c r="G61" s="33">
        <f t="shared" si="13"/>
        <v>141.5151515151515</v>
      </c>
      <c r="H61" s="33">
        <f>(E61/E136)*100</f>
        <v>1.8975515185745206</v>
      </c>
      <c r="I61" s="591">
        <v>460</v>
      </c>
      <c r="J61" s="210">
        <v>743</v>
      </c>
      <c r="K61" s="754">
        <v>330</v>
      </c>
      <c r="L61" s="210">
        <f t="shared" si="4"/>
        <v>44.414535666218036</v>
      </c>
      <c r="M61" s="426">
        <f t="shared" si="14"/>
        <v>71.739130434782609</v>
      </c>
      <c r="N61" s="679">
        <v>860</v>
      </c>
      <c r="O61" s="683">
        <v>1538</v>
      </c>
      <c r="P61" s="162"/>
      <c r="Q61" s="162"/>
      <c r="R61" s="162"/>
    </row>
    <row r="62" spans="1:18" ht="16.899999999999999" customHeight="1">
      <c r="A62" s="270" t="s">
        <v>279</v>
      </c>
      <c r="B62" s="271">
        <v>7790</v>
      </c>
      <c r="C62" s="282">
        <f t="shared" si="10"/>
        <v>610</v>
      </c>
      <c r="D62" s="210">
        <v>915</v>
      </c>
      <c r="E62" s="283">
        <f t="shared" si="11"/>
        <v>760</v>
      </c>
      <c r="F62" s="33">
        <f t="shared" si="12"/>
        <v>83.060109289617486</v>
      </c>
      <c r="G62" s="33">
        <f t="shared" si="13"/>
        <v>124.59016393442623</v>
      </c>
      <c r="H62" s="33">
        <f>(E62/E136)*100</f>
        <v>0.77202310177550082</v>
      </c>
      <c r="I62" s="591">
        <v>270</v>
      </c>
      <c r="J62" s="210">
        <v>460</v>
      </c>
      <c r="K62" s="754">
        <v>150</v>
      </c>
      <c r="L62" s="210">
        <f t="shared" si="4"/>
        <v>32.608695652173914</v>
      </c>
      <c r="M62" s="426">
        <f t="shared" si="14"/>
        <v>55.555555555555557</v>
      </c>
      <c r="N62" s="679">
        <v>340</v>
      </c>
      <c r="O62" s="683">
        <v>610</v>
      </c>
      <c r="P62" s="162"/>
      <c r="Q62" s="162"/>
      <c r="R62" s="162"/>
    </row>
    <row r="63" spans="1:18" ht="16.899999999999999" customHeight="1">
      <c r="A63" s="270" t="s">
        <v>139</v>
      </c>
      <c r="B63" s="271">
        <v>12014</v>
      </c>
      <c r="C63" s="282">
        <f t="shared" si="10"/>
        <v>2550</v>
      </c>
      <c r="D63" s="210">
        <v>2210</v>
      </c>
      <c r="E63" s="283">
        <f t="shared" si="11"/>
        <v>2160</v>
      </c>
      <c r="F63" s="33">
        <f t="shared" si="12"/>
        <v>97.737556561085967</v>
      </c>
      <c r="G63" s="33">
        <f t="shared" si="13"/>
        <v>84.705882352941174</v>
      </c>
      <c r="H63" s="33">
        <f>(E63/E136)*100</f>
        <v>2.1941709208356341</v>
      </c>
      <c r="I63" s="591">
        <v>850</v>
      </c>
      <c r="J63" s="210">
        <v>710</v>
      </c>
      <c r="K63" s="754">
        <v>710</v>
      </c>
      <c r="L63" s="210">
        <f t="shared" si="4"/>
        <v>100</v>
      </c>
      <c r="M63" s="426">
        <f t="shared" si="14"/>
        <v>83.529411764705884</v>
      </c>
      <c r="N63" s="679">
        <v>1700</v>
      </c>
      <c r="O63" s="683">
        <v>1450</v>
      </c>
      <c r="P63" s="162"/>
      <c r="Q63" s="162"/>
      <c r="R63" s="162"/>
    </row>
    <row r="64" spans="1:18" ht="16.899999999999999" customHeight="1">
      <c r="A64" s="270" t="s">
        <v>230</v>
      </c>
      <c r="B64" s="271">
        <v>12430</v>
      </c>
      <c r="C64" s="282">
        <f t="shared" si="10"/>
        <v>2550</v>
      </c>
      <c r="D64" s="210">
        <v>2360</v>
      </c>
      <c r="E64" s="283">
        <f t="shared" si="11"/>
        <v>2220</v>
      </c>
      <c r="F64" s="33">
        <f t="shared" si="12"/>
        <v>94.067796610169495</v>
      </c>
      <c r="G64" s="33">
        <f t="shared" si="13"/>
        <v>87.058823529411768</v>
      </c>
      <c r="H64" s="33">
        <f>(E64/E136)*100</f>
        <v>2.2551201130810683</v>
      </c>
      <c r="I64" s="591">
        <v>840</v>
      </c>
      <c r="J64" s="210">
        <v>760</v>
      </c>
      <c r="K64" s="754">
        <v>720</v>
      </c>
      <c r="L64" s="210">
        <f t="shared" si="4"/>
        <v>94.73684210526315</v>
      </c>
      <c r="M64" s="426">
        <f t="shared" si="14"/>
        <v>85.714285714285708</v>
      </c>
      <c r="N64" s="679">
        <v>1710</v>
      </c>
      <c r="O64" s="683">
        <v>1500</v>
      </c>
      <c r="P64" s="162"/>
      <c r="Q64" s="162"/>
      <c r="R64" s="162"/>
    </row>
    <row r="65" spans="1:18" ht="16.899999999999999" customHeight="1">
      <c r="A65" s="270" t="s">
        <v>140</v>
      </c>
      <c r="B65" s="271">
        <v>14010</v>
      </c>
      <c r="C65" s="282">
        <f t="shared" si="10"/>
        <v>3190</v>
      </c>
      <c r="D65" s="210">
        <v>3010</v>
      </c>
      <c r="E65" s="283">
        <f t="shared" si="11"/>
        <v>3050</v>
      </c>
      <c r="F65" s="33">
        <f t="shared" si="12"/>
        <v>101.32890365448506</v>
      </c>
      <c r="G65" s="33">
        <f t="shared" si="13"/>
        <v>95.611285266457685</v>
      </c>
      <c r="H65" s="33">
        <f>(E65/E136)*100</f>
        <v>3.0982506058095756</v>
      </c>
      <c r="I65" s="591">
        <v>1170</v>
      </c>
      <c r="J65" s="210">
        <v>900</v>
      </c>
      <c r="K65" s="754">
        <v>1100</v>
      </c>
      <c r="L65" s="210">
        <f t="shared" si="4"/>
        <v>122.22222222222223</v>
      </c>
      <c r="M65" s="426">
        <f t="shared" si="14"/>
        <v>94.01709401709401</v>
      </c>
      <c r="N65" s="679">
        <v>2020</v>
      </c>
      <c r="O65" s="683">
        <v>1950</v>
      </c>
      <c r="P65" s="162"/>
      <c r="Q65" s="162"/>
      <c r="R65" s="162"/>
    </row>
    <row r="66" spans="1:18" ht="16.899999999999999" customHeight="1">
      <c r="A66" s="270" t="s">
        <v>231</v>
      </c>
      <c r="B66" s="271">
        <v>22120</v>
      </c>
      <c r="C66" s="282">
        <f t="shared" si="10"/>
        <v>3030</v>
      </c>
      <c r="D66" s="210">
        <v>2950</v>
      </c>
      <c r="E66" s="283">
        <f t="shared" si="11"/>
        <v>2910</v>
      </c>
      <c r="F66" s="33">
        <f t="shared" si="12"/>
        <v>98.644067796610173</v>
      </c>
      <c r="G66" s="33">
        <f t="shared" si="13"/>
        <v>96.039603960396036</v>
      </c>
      <c r="H66" s="33">
        <f>(E66/E136)*100</f>
        <v>2.9560358239035622</v>
      </c>
      <c r="I66" s="591">
        <v>1050</v>
      </c>
      <c r="J66" s="210">
        <v>1100</v>
      </c>
      <c r="K66" s="754">
        <v>1000</v>
      </c>
      <c r="L66" s="210">
        <f t="shared" si="4"/>
        <v>90.909090909090907</v>
      </c>
      <c r="M66" s="426">
        <f t="shared" si="14"/>
        <v>95.238095238095227</v>
      </c>
      <c r="N66" s="679">
        <v>1980</v>
      </c>
      <c r="O66" s="683">
        <v>1910</v>
      </c>
      <c r="P66" s="162"/>
      <c r="Q66" s="162"/>
      <c r="R66" s="162"/>
    </row>
    <row r="67" spans="1:18" ht="16.899999999999999" customHeight="1">
      <c r="A67" s="270" t="s">
        <v>232</v>
      </c>
      <c r="B67" s="271">
        <v>5365</v>
      </c>
      <c r="C67" s="282">
        <f t="shared" si="10"/>
        <v>1250</v>
      </c>
      <c r="D67" s="210">
        <v>1200</v>
      </c>
      <c r="E67" s="283">
        <f t="shared" si="11"/>
        <v>1270</v>
      </c>
      <c r="F67" s="33">
        <f t="shared" si="12"/>
        <v>105.83333333333333</v>
      </c>
      <c r="G67" s="33">
        <f t="shared" si="13"/>
        <v>101.6</v>
      </c>
      <c r="H67" s="33">
        <f>(E67/E136)*100</f>
        <v>1.2900912358616921</v>
      </c>
      <c r="I67" s="591">
        <v>320</v>
      </c>
      <c r="J67" s="210">
        <v>360</v>
      </c>
      <c r="K67" s="754">
        <v>420</v>
      </c>
      <c r="L67" s="210">
        <f t="shared" si="4"/>
        <v>116.66666666666667</v>
      </c>
      <c r="M67" s="426">
        <f t="shared" si="14"/>
        <v>131.25</v>
      </c>
      <c r="N67" s="679">
        <v>930</v>
      </c>
      <c r="O67" s="683">
        <v>850</v>
      </c>
      <c r="P67" s="162"/>
      <c r="Q67" s="162"/>
      <c r="R67" s="162"/>
    </row>
    <row r="68" spans="1:18" ht="16.899999999999999" customHeight="1">
      <c r="A68" s="270" t="s">
        <v>233</v>
      </c>
      <c r="B68" s="271">
        <v>5810</v>
      </c>
      <c r="C68" s="282">
        <f t="shared" si="10"/>
        <v>1230</v>
      </c>
      <c r="D68" s="210">
        <v>426</v>
      </c>
      <c r="E68" s="283">
        <f t="shared" si="11"/>
        <v>1560</v>
      </c>
      <c r="F68" s="33">
        <f t="shared" si="12"/>
        <v>366.19718309859155</v>
      </c>
      <c r="G68" s="33">
        <f t="shared" si="13"/>
        <v>126.82926829268293</v>
      </c>
      <c r="H68" s="33">
        <f>(E68/E136)*100</f>
        <v>1.584678998381291</v>
      </c>
      <c r="I68" s="591">
        <v>420</v>
      </c>
      <c r="J68" s="210">
        <v>151</v>
      </c>
      <c r="K68" s="754">
        <v>510</v>
      </c>
      <c r="L68" s="210">
        <f t="shared" si="4"/>
        <v>337.74834437086093</v>
      </c>
      <c r="M68" s="426">
        <f t="shared" si="14"/>
        <v>121.42857142857142</v>
      </c>
      <c r="N68" s="679">
        <v>810</v>
      </c>
      <c r="O68" s="683">
        <v>1050</v>
      </c>
      <c r="P68" s="162"/>
      <c r="Q68" s="162"/>
      <c r="R68" s="162"/>
    </row>
    <row r="69" spans="1:18" ht="16.899999999999999" customHeight="1">
      <c r="A69" s="270" t="s">
        <v>280</v>
      </c>
      <c r="B69" s="271">
        <v>5076</v>
      </c>
      <c r="C69" s="282">
        <f t="shared" si="10"/>
        <v>610</v>
      </c>
      <c r="D69" s="210">
        <v>805</v>
      </c>
      <c r="E69" s="283">
        <f t="shared" si="11"/>
        <v>2020</v>
      </c>
      <c r="F69" s="33">
        <f t="shared" si="12"/>
        <v>250.93167701863354</v>
      </c>
      <c r="G69" s="33">
        <f t="shared" si="13"/>
        <v>331.14754098360658</v>
      </c>
      <c r="H69" s="33">
        <f>(E69/E136)*100</f>
        <v>2.0519561389296204</v>
      </c>
      <c r="I69" s="591">
        <v>180</v>
      </c>
      <c r="J69" s="210">
        <v>120</v>
      </c>
      <c r="K69" s="754">
        <v>420</v>
      </c>
      <c r="L69" s="210">
        <f t="shared" ref="L69:L136" si="15">K69/J69*100</f>
        <v>350</v>
      </c>
      <c r="M69" s="426">
        <f t="shared" si="14"/>
        <v>233.33333333333334</v>
      </c>
      <c r="N69" s="679">
        <v>430</v>
      </c>
      <c r="O69" s="683">
        <v>1600</v>
      </c>
      <c r="P69" s="162"/>
      <c r="Q69" s="162"/>
      <c r="R69" s="162"/>
    </row>
    <row r="70" spans="1:18" ht="16.899999999999999" customHeight="1">
      <c r="A70" s="270" t="s">
        <v>281</v>
      </c>
      <c r="B70" s="271">
        <v>28575</v>
      </c>
      <c r="C70" s="282">
        <f t="shared" ref="C70:C114" si="16">I70+N70</f>
        <v>4875</v>
      </c>
      <c r="D70" s="210">
        <v>5367</v>
      </c>
      <c r="E70" s="283">
        <f t="shared" ref="E70:E85" si="17">K70+O70</f>
        <v>4950</v>
      </c>
      <c r="F70" s="33">
        <f t="shared" si="12"/>
        <v>92.230296254891002</v>
      </c>
      <c r="G70" s="33">
        <f t="shared" si="13"/>
        <v>101.53846153846153</v>
      </c>
      <c r="H70" s="33">
        <f>(E70/E136)*100</f>
        <v>5.0283083602483281</v>
      </c>
      <c r="I70" s="591">
        <v>1675</v>
      </c>
      <c r="J70" s="210">
        <v>1916</v>
      </c>
      <c r="K70" s="754">
        <v>1700</v>
      </c>
      <c r="L70" s="210">
        <f t="shared" si="15"/>
        <v>88.726513569937367</v>
      </c>
      <c r="M70" s="426">
        <f t="shared" si="14"/>
        <v>101.49253731343283</v>
      </c>
      <c r="N70" s="679">
        <v>3200</v>
      </c>
      <c r="O70" s="683">
        <v>3250</v>
      </c>
      <c r="P70" s="162"/>
      <c r="Q70" s="162"/>
      <c r="R70" s="162"/>
    </row>
    <row r="71" spans="1:18" ht="16.899999999999999" customHeight="1">
      <c r="A71" s="270" t="s">
        <v>234</v>
      </c>
      <c r="B71" s="271">
        <v>12978</v>
      </c>
      <c r="C71" s="282">
        <f t="shared" si="16"/>
        <v>2498</v>
      </c>
      <c r="D71" s="210">
        <v>999</v>
      </c>
      <c r="E71" s="283">
        <f t="shared" si="17"/>
        <v>3866</v>
      </c>
      <c r="F71" s="33">
        <f t="shared" si="12"/>
        <v>386.98698698698701</v>
      </c>
      <c r="G71" s="33">
        <f t="shared" si="13"/>
        <v>154.76381104883907</v>
      </c>
      <c r="H71" s="33">
        <f>(E71/E136)*100</f>
        <v>3.9271596203474819</v>
      </c>
      <c r="I71" s="591">
        <v>950</v>
      </c>
      <c r="J71" s="210">
        <v>307</v>
      </c>
      <c r="K71" s="754">
        <v>1304</v>
      </c>
      <c r="L71" s="210">
        <f t="shared" si="15"/>
        <v>424.7557003257329</v>
      </c>
      <c r="M71" s="426">
        <f t="shared" si="14"/>
        <v>137.26315789473685</v>
      </c>
      <c r="N71" s="679">
        <v>1548</v>
      </c>
      <c r="O71" s="683">
        <v>2562</v>
      </c>
      <c r="P71" s="162"/>
      <c r="Q71" s="162"/>
      <c r="R71" s="162"/>
    </row>
    <row r="72" spans="1:18" ht="16.899999999999999" customHeight="1">
      <c r="A72" s="270" t="s">
        <v>235</v>
      </c>
      <c r="B72" s="271">
        <v>10250</v>
      </c>
      <c r="C72" s="282">
        <f t="shared" si="16"/>
        <v>1600</v>
      </c>
      <c r="D72" s="210">
        <v>3860</v>
      </c>
      <c r="E72" s="283">
        <f t="shared" si="17"/>
        <v>3320</v>
      </c>
      <c r="F72" s="33">
        <f t="shared" si="12"/>
        <v>86.010362694300511</v>
      </c>
      <c r="G72" s="33">
        <f t="shared" si="13"/>
        <v>207.50000000000003</v>
      </c>
      <c r="H72" s="33">
        <f>(E72/E136)*100</f>
        <v>3.3725219709140295</v>
      </c>
      <c r="I72" s="591">
        <v>750</v>
      </c>
      <c r="J72" s="210">
        <v>900</v>
      </c>
      <c r="K72" s="754">
        <v>890</v>
      </c>
      <c r="L72" s="210">
        <f t="shared" si="15"/>
        <v>98.888888888888886</v>
      </c>
      <c r="M72" s="426">
        <f t="shared" si="14"/>
        <v>118.66666666666667</v>
      </c>
      <c r="N72" s="679">
        <v>850</v>
      </c>
      <c r="O72" s="683">
        <v>2430</v>
      </c>
      <c r="P72" s="162"/>
      <c r="Q72" s="162"/>
      <c r="R72" s="162"/>
    </row>
    <row r="73" spans="1:18" ht="16.899999999999999" customHeight="1">
      <c r="A73" s="270" t="s">
        <v>309</v>
      </c>
      <c r="B73" s="271">
        <v>0</v>
      </c>
      <c r="C73" s="282">
        <f t="shared" si="16"/>
        <v>0</v>
      </c>
      <c r="D73" s="210">
        <v>3530</v>
      </c>
      <c r="E73" s="283">
        <f t="shared" si="17"/>
        <v>0</v>
      </c>
      <c r="F73" s="33">
        <f t="shared" si="12"/>
        <v>0</v>
      </c>
      <c r="G73" s="33" t="e">
        <f t="shared" si="13"/>
        <v>#DIV/0!</v>
      </c>
      <c r="H73" s="33">
        <f>(E73/E136)*100</f>
        <v>0</v>
      </c>
      <c r="I73" s="591">
        <v>0</v>
      </c>
      <c r="J73" s="210">
        <v>1090</v>
      </c>
      <c r="K73" s="210">
        <v>0</v>
      </c>
      <c r="L73" s="210">
        <f t="shared" si="15"/>
        <v>0</v>
      </c>
      <c r="M73" s="426" t="e">
        <f t="shared" si="14"/>
        <v>#DIV/0!</v>
      </c>
      <c r="N73" s="679">
        <v>0</v>
      </c>
      <c r="O73" s="683">
        <v>0</v>
      </c>
      <c r="P73" s="162"/>
      <c r="Q73" s="162"/>
      <c r="R73" s="162"/>
    </row>
    <row r="74" spans="1:18" ht="16.899999999999999" customHeight="1">
      <c r="A74" s="270" t="s">
        <v>236</v>
      </c>
      <c r="B74" s="271">
        <v>2420</v>
      </c>
      <c r="C74" s="282">
        <f t="shared" si="16"/>
        <v>490</v>
      </c>
      <c r="D74" s="210">
        <v>508.5</v>
      </c>
      <c r="E74" s="283">
        <f t="shared" si="17"/>
        <v>423</v>
      </c>
      <c r="F74" s="33">
        <f t="shared" si="12"/>
        <v>83.185840707964601</v>
      </c>
      <c r="G74" s="33">
        <f t="shared" si="13"/>
        <v>86.326530612244895</v>
      </c>
      <c r="H74" s="33">
        <f>(E74/E136)*100</f>
        <v>0.42969180533031165</v>
      </c>
      <c r="I74" s="591">
        <v>190</v>
      </c>
      <c r="J74" s="210">
        <v>181</v>
      </c>
      <c r="K74" s="754">
        <v>140</v>
      </c>
      <c r="L74" s="210">
        <f t="shared" si="15"/>
        <v>77.348066298342545</v>
      </c>
      <c r="M74" s="426">
        <f t="shared" si="14"/>
        <v>73.68421052631578</v>
      </c>
      <c r="N74" s="679">
        <v>300</v>
      </c>
      <c r="O74" s="683">
        <v>283</v>
      </c>
      <c r="P74" s="162"/>
      <c r="Q74" s="162"/>
      <c r="R74" s="162"/>
    </row>
    <row r="75" spans="1:18" ht="16.899999999999999" customHeight="1">
      <c r="A75" s="270" t="s">
        <v>237</v>
      </c>
      <c r="B75" s="271">
        <v>3985</v>
      </c>
      <c r="C75" s="282">
        <f t="shared" si="16"/>
        <v>370</v>
      </c>
      <c r="D75" s="210">
        <v>1225</v>
      </c>
      <c r="E75" s="283">
        <f t="shared" si="17"/>
        <v>1353</v>
      </c>
      <c r="F75" s="33">
        <f t="shared" si="12"/>
        <v>110.44897959183673</v>
      </c>
      <c r="G75" s="33">
        <f t="shared" si="13"/>
        <v>365.67567567567568</v>
      </c>
      <c r="H75" s="33">
        <f>(E75/E136)*100</f>
        <v>1.374404285134543</v>
      </c>
      <c r="I75" s="591">
        <v>140</v>
      </c>
      <c r="J75" s="210">
        <v>190</v>
      </c>
      <c r="K75" s="754">
        <v>450</v>
      </c>
      <c r="L75" s="210">
        <f t="shared" si="15"/>
        <v>236.84210526315786</v>
      </c>
      <c r="M75" s="426">
        <f t="shared" si="14"/>
        <v>321.42857142857144</v>
      </c>
      <c r="N75" s="679">
        <v>230</v>
      </c>
      <c r="O75" s="683">
        <v>903</v>
      </c>
      <c r="P75" s="162"/>
      <c r="Q75" s="162"/>
      <c r="R75" s="162"/>
    </row>
    <row r="76" spans="1:18" ht="16.899999999999999" customHeight="1">
      <c r="A76" s="270" t="s">
        <v>238</v>
      </c>
      <c r="B76" s="271">
        <v>3890</v>
      </c>
      <c r="C76" s="282">
        <f t="shared" si="16"/>
        <v>315</v>
      </c>
      <c r="D76" s="210">
        <v>1285</v>
      </c>
      <c r="E76" s="283">
        <f t="shared" si="17"/>
        <v>1590</v>
      </c>
      <c r="F76" s="33">
        <f t="shared" si="12"/>
        <v>123.73540856031128</v>
      </c>
      <c r="G76" s="33">
        <f t="shared" si="13"/>
        <v>504.76190476190476</v>
      </c>
      <c r="H76" s="33">
        <f>(E76/E136)*100</f>
        <v>1.6151535945040083</v>
      </c>
      <c r="I76" s="591">
        <v>95</v>
      </c>
      <c r="J76" s="210">
        <v>185</v>
      </c>
      <c r="K76" s="754">
        <v>480</v>
      </c>
      <c r="L76" s="210">
        <f t="shared" si="15"/>
        <v>259.45945945945948</v>
      </c>
      <c r="M76" s="426">
        <f t="shared" si="14"/>
        <v>505.26315789473682</v>
      </c>
      <c r="N76" s="679">
        <v>220</v>
      </c>
      <c r="O76" s="683">
        <v>1110</v>
      </c>
      <c r="P76" s="162"/>
      <c r="Q76" s="162"/>
      <c r="R76" s="162"/>
    </row>
    <row r="77" spans="1:18" ht="16.899999999999999" customHeight="1">
      <c r="A77" s="270" t="s">
        <v>298</v>
      </c>
      <c r="B77" s="271">
        <v>3875</v>
      </c>
      <c r="C77" s="282">
        <f t="shared" si="16"/>
        <v>290</v>
      </c>
      <c r="D77" s="210">
        <v>981</v>
      </c>
      <c r="E77" s="283">
        <f t="shared" si="17"/>
        <v>1282</v>
      </c>
      <c r="F77" s="33">
        <f t="shared" si="12"/>
        <v>130.68297655453617</v>
      </c>
      <c r="G77" s="33">
        <f t="shared" si="13"/>
        <v>442.06896551724134</v>
      </c>
      <c r="H77" s="33">
        <f>(E77/E136)*100</f>
        <v>1.3022810743107789</v>
      </c>
      <c r="I77" s="591">
        <v>90</v>
      </c>
      <c r="J77" s="210">
        <v>182</v>
      </c>
      <c r="K77" s="754">
        <v>420</v>
      </c>
      <c r="L77" s="210">
        <f t="shared" si="15"/>
        <v>230.76923076923075</v>
      </c>
      <c r="M77" s="426">
        <f t="shared" si="14"/>
        <v>466.66666666666669</v>
      </c>
      <c r="N77" s="679">
        <v>200</v>
      </c>
      <c r="O77" s="683">
        <v>862</v>
      </c>
      <c r="P77" s="162"/>
      <c r="Q77" s="162"/>
      <c r="R77" s="162"/>
    </row>
    <row r="78" spans="1:18" ht="16.899999999999999" customHeight="1">
      <c r="A78" s="270" t="s">
        <v>288</v>
      </c>
      <c r="B78" s="271">
        <v>4493</v>
      </c>
      <c r="C78" s="282">
        <f t="shared" si="16"/>
        <v>405</v>
      </c>
      <c r="D78" s="210">
        <v>1670</v>
      </c>
      <c r="E78" s="283">
        <f t="shared" si="17"/>
        <v>1780</v>
      </c>
      <c r="F78" s="33">
        <f t="shared" si="12"/>
        <v>106.58682634730539</v>
      </c>
      <c r="G78" s="33">
        <f t="shared" si="13"/>
        <v>439.50617283950618</v>
      </c>
      <c r="H78" s="33">
        <f>(E78/E136)*100</f>
        <v>1.8081593699478835</v>
      </c>
      <c r="I78" s="591">
        <v>145</v>
      </c>
      <c r="J78" s="210">
        <v>770</v>
      </c>
      <c r="K78" s="754">
        <v>450</v>
      </c>
      <c r="L78" s="210">
        <f t="shared" si="15"/>
        <v>58.441558441558442</v>
      </c>
      <c r="M78" s="426">
        <f t="shared" si="14"/>
        <v>310.34482758620692</v>
      </c>
      <c r="N78" s="679">
        <v>260</v>
      </c>
      <c r="O78" s="683">
        <v>1330</v>
      </c>
      <c r="P78" s="162"/>
      <c r="Q78" s="162"/>
      <c r="R78" s="162"/>
    </row>
    <row r="79" spans="1:18" ht="16.899999999999999" customHeight="1">
      <c r="A79" s="270" t="s">
        <v>337</v>
      </c>
      <c r="B79" s="271">
        <v>0</v>
      </c>
      <c r="C79" s="282">
        <f t="shared" si="16"/>
        <v>0</v>
      </c>
      <c r="D79" s="210">
        <v>765</v>
      </c>
      <c r="E79" s="283">
        <f t="shared" si="17"/>
        <v>0</v>
      </c>
      <c r="F79" s="33"/>
      <c r="G79" s="33"/>
      <c r="H79" s="33">
        <f>(E79/E136)*100</f>
        <v>0</v>
      </c>
      <c r="I79" s="591">
        <v>0</v>
      </c>
      <c r="J79" s="210">
        <v>253</v>
      </c>
      <c r="K79" s="210">
        <v>0</v>
      </c>
      <c r="L79" s="210"/>
      <c r="M79" s="426"/>
      <c r="N79" s="679">
        <v>0</v>
      </c>
      <c r="O79" s="683">
        <v>0</v>
      </c>
      <c r="P79" s="162"/>
      <c r="Q79" s="162"/>
      <c r="R79" s="162"/>
    </row>
    <row r="80" spans="1:18" ht="16.899999999999999" customHeight="1">
      <c r="A80" s="270" t="s">
        <v>338</v>
      </c>
      <c r="B80" s="271">
        <v>3240</v>
      </c>
      <c r="C80" s="282">
        <f t="shared" si="16"/>
        <v>690</v>
      </c>
      <c r="D80" s="210">
        <v>0</v>
      </c>
      <c r="E80" s="283">
        <f t="shared" si="17"/>
        <v>870</v>
      </c>
      <c r="F80" s="33"/>
      <c r="G80" s="33">
        <f t="shared" si="13"/>
        <v>126.08695652173914</v>
      </c>
      <c r="H80" s="33"/>
      <c r="I80" s="591">
        <v>280</v>
      </c>
      <c r="J80" s="210">
        <v>0</v>
      </c>
      <c r="K80" s="754">
        <v>250</v>
      </c>
      <c r="L80" s="210"/>
      <c r="M80" s="426">
        <f t="shared" si="14"/>
        <v>89.285714285714292</v>
      </c>
      <c r="N80" s="679">
        <v>410</v>
      </c>
      <c r="O80" s="683">
        <v>620</v>
      </c>
      <c r="P80" s="162"/>
      <c r="Q80" s="162"/>
      <c r="R80" s="162"/>
    </row>
    <row r="81" spans="1:18" ht="16.899999999999999" customHeight="1">
      <c r="A81" s="270" t="s">
        <v>239</v>
      </c>
      <c r="B81" s="271">
        <v>6670</v>
      </c>
      <c r="C81" s="282">
        <f t="shared" si="16"/>
        <v>1320</v>
      </c>
      <c r="D81" s="210">
        <v>1170</v>
      </c>
      <c r="E81" s="283">
        <f t="shared" si="17"/>
        <v>950</v>
      </c>
      <c r="F81" s="33">
        <f t="shared" si="12"/>
        <v>81.196581196581192</v>
      </c>
      <c r="G81" s="33">
        <f t="shared" si="13"/>
        <v>71.969696969696969</v>
      </c>
      <c r="H81" s="33">
        <f>(E81/E136)*100</f>
        <v>0.96502887721937602</v>
      </c>
      <c r="I81" s="591">
        <v>480</v>
      </c>
      <c r="J81" s="210">
        <v>400</v>
      </c>
      <c r="K81" s="754">
        <v>150</v>
      </c>
      <c r="L81" s="210">
        <f t="shared" si="15"/>
        <v>37.5</v>
      </c>
      <c r="M81" s="426">
        <f t="shared" si="14"/>
        <v>31.25</v>
      </c>
      <c r="N81" s="679">
        <v>840</v>
      </c>
      <c r="O81" s="683">
        <v>800</v>
      </c>
      <c r="P81" s="162"/>
      <c r="Q81" s="162"/>
      <c r="R81" s="162"/>
    </row>
    <row r="82" spans="1:18" ht="16.899999999999999" customHeight="1">
      <c r="A82" s="270" t="s">
        <v>240</v>
      </c>
      <c r="B82" s="271">
        <v>0</v>
      </c>
      <c r="C82" s="282">
        <f t="shared" si="16"/>
        <v>0</v>
      </c>
      <c r="D82" s="210">
        <v>1643</v>
      </c>
      <c r="E82" s="283">
        <f t="shared" si="17"/>
        <v>0</v>
      </c>
      <c r="F82" s="33">
        <f t="shared" si="12"/>
        <v>0</v>
      </c>
      <c r="G82" s="33"/>
      <c r="H82" s="33">
        <f>(E82/E136)*100</f>
        <v>0</v>
      </c>
      <c r="I82" s="591">
        <v>0</v>
      </c>
      <c r="J82" s="210">
        <v>740</v>
      </c>
      <c r="K82" s="210">
        <v>0</v>
      </c>
      <c r="L82" s="210">
        <f t="shared" si="15"/>
        <v>0</v>
      </c>
      <c r="M82" s="426"/>
      <c r="N82" s="679">
        <v>0</v>
      </c>
      <c r="O82" s="683">
        <v>0</v>
      </c>
      <c r="P82" s="162"/>
      <c r="Q82" s="162"/>
      <c r="R82" s="162"/>
    </row>
    <row r="83" spans="1:18" ht="16.899999999999999" customHeight="1">
      <c r="A83" s="270" t="s">
        <v>299</v>
      </c>
      <c r="B83" s="271">
        <v>9881</v>
      </c>
      <c r="C83" s="282">
        <f t="shared" si="16"/>
        <v>1616</v>
      </c>
      <c r="D83" s="210">
        <v>2680</v>
      </c>
      <c r="E83" s="283">
        <f t="shared" si="17"/>
        <v>3093</v>
      </c>
      <c r="F83" s="33">
        <f t="shared" si="12"/>
        <v>115.41044776119402</v>
      </c>
      <c r="G83" s="33">
        <f t="shared" si="13"/>
        <v>191.39851485148515</v>
      </c>
      <c r="H83" s="33">
        <f>(E83/E136)*100</f>
        <v>3.1419308602521365</v>
      </c>
      <c r="I83" s="591">
        <v>806</v>
      </c>
      <c r="J83" s="210">
        <v>850</v>
      </c>
      <c r="K83" s="754">
        <v>950</v>
      </c>
      <c r="L83" s="210">
        <f t="shared" si="15"/>
        <v>111.76470588235294</v>
      </c>
      <c r="M83" s="426">
        <f t="shared" si="14"/>
        <v>117.86600496277914</v>
      </c>
      <c r="N83" s="679">
        <v>810</v>
      </c>
      <c r="O83" s="683">
        <v>2143</v>
      </c>
      <c r="P83" s="162"/>
      <c r="Q83" s="162"/>
      <c r="R83" s="162"/>
    </row>
    <row r="84" spans="1:18" ht="16.899999999999999" customHeight="1">
      <c r="A84" s="270" t="s">
        <v>241</v>
      </c>
      <c r="B84" s="271">
        <v>3125</v>
      </c>
      <c r="C84" s="282">
        <f t="shared" si="16"/>
        <v>210</v>
      </c>
      <c r="D84" s="210">
        <v>2020</v>
      </c>
      <c r="E84" s="283">
        <f t="shared" si="17"/>
        <v>1150</v>
      </c>
      <c r="F84" s="33">
        <f t="shared" si="12"/>
        <v>56.930693069306926</v>
      </c>
      <c r="G84" s="33">
        <f t="shared" si="13"/>
        <v>547.61904761904759</v>
      </c>
      <c r="H84" s="33">
        <f>(E84/E136)*100</f>
        <v>1.1681928513708235</v>
      </c>
      <c r="I84" s="591">
        <v>70</v>
      </c>
      <c r="J84" s="210">
        <v>720</v>
      </c>
      <c r="K84" s="754">
        <v>350</v>
      </c>
      <c r="L84" s="210">
        <f t="shared" si="15"/>
        <v>48.611111111111107</v>
      </c>
      <c r="M84" s="426">
        <f t="shared" si="14"/>
        <v>500</v>
      </c>
      <c r="N84" s="679">
        <v>140</v>
      </c>
      <c r="O84" s="683">
        <v>800</v>
      </c>
      <c r="P84" s="162"/>
      <c r="Q84" s="162"/>
      <c r="R84" s="162"/>
    </row>
    <row r="85" spans="1:18" ht="16.899999999999999" customHeight="1">
      <c r="A85" s="270" t="s">
        <v>339</v>
      </c>
      <c r="B85" s="271">
        <v>7850</v>
      </c>
      <c r="C85" s="282">
        <f t="shared" si="16"/>
        <v>1740</v>
      </c>
      <c r="D85" s="210">
        <v>2331</v>
      </c>
      <c r="E85" s="283">
        <f t="shared" si="17"/>
        <v>1210</v>
      </c>
      <c r="F85" s="33">
        <f t="shared" si="12"/>
        <v>51.909051909051904</v>
      </c>
      <c r="G85" s="33">
        <f t="shared" si="13"/>
        <v>69.540229885057471</v>
      </c>
      <c r="H85" s="33">
        <f>(E85/E136)*100</f>
        <v>1.2291420436162579</v>
      </c>
      <c r="I85" s="591">
        <v>750</v>
      </c>
      <c r="J85" s="210">
        <v>701</v>
      </c>
      <c r="K85" s="754">
        <v>410</v>
      </c>
      <c r="L85" s="210">
        <f t="shared" si="15"/>
        <v>58.487874465049927</v>
      </c>
      <c r="M85" s="426">
        <f t="shared" si="14"/>
        <v>54.666666666666664</v>
      </c>
      <c r="N85" s="679">
        <v>990</v>
      </c>
      <c r="O85" s="683">
        <v>800</v>
      </c>
      <c r="P85" s="162"/>
      <c r="Q85" s="162"/>
      <c r="R85" s="162"/>
    </row>
    <row r="86" spans="1:18" ht="16.899999999999999" customHeight="1">
      <c r="A86" s="270" t="s">
        <v>282</v>
      </c>
      <c r="B86" s="271">
        <v>908</v>
      </c>
      <c r="C86" s="282">
        <f t="shared" si="16"/>
        <v>180</v>
      </c>
      <c r="D86" s="210">
        <v>668.8</v>
      </c>
      <c r="E86" s="283">
        <f t="shared" ref="E86:E126" si="18">K86+O86</f>
        <v>481</v>
      </c>
      <c r="F86" s="33">
        <f t="shared" si="12"/>
        <v>71.919856459330148</v>
      </c>
      <c r="G86" s="33">
        <f t="shared" si="13"/>
        <v>267.22222222222223</v>
      </c>
      <c r="H86" s="33">
        <f>(E86/E136)*100</f>
        <v>0.48860935783423143</v>
      </c>
      <c r="I86" s="591">
        <v>65</v>
      </c>
      <c r="J86" s="210">
        <v>79.8</v>
      </c>
      <c r="K86" s="754">
        <v>116</v>
      </c>
      <c r="L86" s="210">
        <f t="shared" si="15"/>
        <v>145.36340852130328</v>
      </c>
      <c r="M86" s="426">
        <f t="shared" si="14"/>
        <v>178.46153846153848</v>
      </c>
      <c r="N86" s="679">
        <v>115</v>
      </c>
      <c r="O86" s="683">
        <v>365</v>
      </c>
      <c r="P86" s="162"/>
      <c r="Q86" s="162"/>
      <c r="R86" s="162"/>
    </row>
    <row r="87" spans="1:18" ht="16.899999999999999" customHeight="1">
      <c r="A87" s="270" t="s">
        <v>242</v>
      </c>
      <c r="B87" s="271">
        <v>9509</v>
      </c>
      <c r="C87" s="282">
        <f t="shared" si="16"/>
        <v>1240</v>
      </c>
      <c r="D87" s="210">
        <v>2210</v>
      </c>
      <c r="E87" s="283">
        <f t="shared" si="18"/>
        <v>2320</v>
      </c>
      <c r="F87" s="33">
        <f t="shared" si="12"/>
        <v>104.97737556561087</v>
      </c>
      <c r="G87" s="33">
        <f t="shared" si="13"/>
        <v>187.09677419354838</v>
      </c>
      <c r="H87" s="33">
        <f>(E87/E136)*100</f>
        <v>2.356702100156792</v>
      </c>
      <c r="I87" s="591">
        <v>480</v>
      </c>
      <c r="J87" s="210">
        <v>650</v>
      </c>
      <c r="K87" s="754">
        <v>750</v>
      </c>
      <c r="L87" s="210">
        <f t="shared" si="15"/>
        <v>115.38461538461537</v>
      </c>
      <c r="M87" s="426">
        <f t="shared" si="14"/>
        <v>156.25</v>
      </c>
      <c r="N87" s="679">
        <v>760</v>
      </c>
      <c r="O87" s="683">
        <v>1570</v>
      </c>
      <c r="P87" s="162"/>
      <c r="Q87" s="162"/>
      <c r="R87" s="162"/>
    </row>
    <row r="88" spans="1:18" ht="16.899999999999999" customHeight="1">
      <c r="A88" s="270" t="s">
        <v>243</v>
      </c>
      <c r="B88" s="271">
        <v>12290</v>
      </c>
      <c r="C88" s="282">
        <f t="shared" si="16"/>
        <v>2790</v>
      </c>
      <c r="D88" s="533">
        <v>2233.3000000000002</v>
      </c>
      <c r="E88" s="283">
        <f t="shared" si="18"/>
        <v>2533.1</v>
      </c>
      <c r="F88" s="33">
        <f t="shared" si="12"/>
        <v>113.42408095643218</v>
      </c>
      <c r="G88" s="33">
        <f t="shared" si="13"/>
        <v>90.792114695340501</v>
      </c>
      <c r="H88" s="33">
        <f>(E88/E136)*100</f>
        <v>2.5731733146151594</v>
      </c>
      <c r="I88" s="591">
        <v>930</v>
      </c>
      <c r="J88" s="533">
        <v>774</v>
      </c>
      <c r="K88" s="754">
        <v>1031.8</v>
      </c>
      <c r="L88" s="210">
        <f t="shared" si="15"/>
        <v>133.30749354005167</v>
      </c>
      <c r="M88" s="426">
        <f t="shared" si="14"/>
        <v>110.94623655913978</v>
      </c>
      <c r="N88" s="679">
        <v>1860</v>
      </c>
      <c r="O88" s="683">
        <v>1501.3</v>
      </c>
      <c r="P88" s="98" t="s">
        <v>253</v>
      </c>
      <c r="Q88" s="98"/>
      <c r="R88" s="162"/>
    </row>
    <row r="89" spans="1:18" ht="16.899999999999999" customHeight="1">
      <c r="A89" s="293" t="s">
        <v>244</v>
      </c>
      <c r="B89" s="271">
        <v>4110</v>
      </c>
      <c r="C89" s="282">
        <f t="shared" si="16"/>
        <v>960</v>
      </c>
      <c r="D89" s="210">
        <v>862.1</v>
      </c>
      <c r="E89" s="283">
        <f t="shared" si="18"/>
        <v>481.85</v>
      </c>
      <c r="F89" s="33">
        <f t="shared" si="12"/>
        <v>55.892587866836799</v>
      </c>
      <c r="G89" s="33">
        <f t="shared" si="13"/>
        <v>50.192708333333336</v>
      </c>
      <c r="H89" s="33">
        <f>(E89/E136)*100</f>
        <v>0.48947280472437504</v>
      </c>
      <c r="I89" s="591">
        <v>330</v>
      </c>
      <c r="J89" s="210">
        <v>260.39999999999998</v>
      </c>
      <c r="K89" s="789">
        <v>190.9</v>
      </c>
      <c r="L89" s="210">
        <f t="shared" si="15"/>
        <v>73.310291858678966</v>
      </c>
      <c r="M89" s="426">
        <f t="shared" si="14"/>
        <v>57.848484848484851</v>
      </c>
      <c r="N89" s="679">
        <v>630</v>
      </c>
      <c r="O89" s="689">
        <v>290.95</v>
      </c>
      <c r="P89" s="164">
        <f>K59+K60+K61+K62+K63+K64+K65+K66+K67+K68+K69+K70+K71+K72+K73+K74+K75+K76+K77+K78+K79+K80+K81+K82+K83+K84+K85+K86+K87+K88+K89+K127+K128+K130+K131+K132+K133+K135</f>
        <v>18080.400000000001</v>
      </c>
      <c r="Q89" s="98"/>
      <c r="R89" s="162"/>
    </row>
    <row r="90" spans="1:18" ht="16.899999999999999" customHeight="1">
      <c r="A90" s="293" t="s">
        <v>283</v>
      </c>
      <c r="B90" s="271">
        <v>14901</v>
      </c>
      <c r="C90" s="282">
        <f t="shared" si="16"/>
        <v>3800</v>
      </c>
      <c r="D90" s="210">
        <v>3450</v>
      </c>
      <c r="E90" s="283">
        <f t="shared" si="18"/>
        <v>2900</v>
      </c>
      <c r="F90" s="33">
        <f t="shared" si="12"/>
        <v>84.05797101449275</v>
      </c>
      <c r="G90" s="33">
        <f t="shared" si="13"/>
        <v>76.31578947368422</v>
      </c>
      <c r="H90" s="33">
        <f>(E90/E136)*100</f>
        <v>2.9458776251959899</v>
      </c>
      <c r="I90" s="591">
        <v>1300</v>
      </c>
      <c r="J90" s="210">
        <v>1200</v>
      </c>
      <c r="K90" s="754">
        <v>970</v>
      </c>
      <c r="L90" s="210">
        <f t="shared" si="15"/>
        <v>80.833333333333329</v>
      </c>
      <c r="M90" s="426">
        <f t="shared" si="14"/>
        <v>74.615384615384613</v>
      </c>
      <c r="N90" s="679">
        <v>2500</v>
      </c>
      <c r="O90" s="683">
        <v>1930</v>
      </c>
      <c r="P90" s="162"/>
      <c r="Q90" s="162"/>
      <c r="R90" s="162"/>
    </row>
    <row r="91" spans="1:18" ht="16.899999999999999" customHeight="1">
      <c r="A91" s="295" t="s">
        <v>284</v>
      </c>
      <c r="B91" s="271">
        <v>18108</v>
      </c>
      <c r="C91" s="282">
        <f t="shared" si="16"/>
        <v>3750</v>
      </c>
      <c r="D91" s="210">
        <v>2900</v>
      </c>
      <c r="E91" s="283">
        <f t="shared" si="18"/>
        <v>3600</v>
      </c>
      <c r="F91" s="33">
        <f t="shared" si="12"/>
        <v>124.13793103448276</v>
      </c>
      <c r="G91" s="33">
        <f t="shared" si="13"/>
        <v>96</v>
      </c>
      <c r="H91" s="33">
        <f>(E91/E136)*100</f>
        <v>3.6569515347260566</v>
      </c>
      <c r="I91" s="591">
        <v>1266</v>
      </c>
      <c r="J91" s="210">
        <v>1000</v>
      </c>
      <c r="K91" s="754">
        <v>1500</v>
      </c>
      <c r="L91" s="210">
        <f t="shared" si="15"/>
        <v>150</v>
      </c>
      <c r="M91" s="426">
        <f t="shared" si="14"/>
        <v>118.48341232227489</v>
      </c>
      <c r="N91" s="679">
        <v>2484</v>
      </c>
      <c r="O91" s="683">
        <v>2100</v>
      </c>
      <c r="P91" s="162"/>
      <c r="Q91" s="162"/>
      <c r="R91" s="162"/>
    </row>
    <row r="92" spans="1:18" ht="16.899999999999999" customHeight="1">
      <c r="A92" s="295" t="s">
        <v>285</v>
      </c>
      <c r="B92" s="271">
        <v>12576</v>
      </c>
      <c r="C92" s="282">
        <f t="shared" si="16"/>
        <v>2487</v>
      </c>
      <c r="D92" s="210">
        <v>1959.8</v>
      </c>
      <c r="E92" s="283">
        <f t="shared" si="18"/>
        <v>2013.6</v>
      </c>
      <c r="F92" s="33">
        <f t="shared" si="12"/>
        <v>102.74517807939586</v>
      </c>
      <c r="G92" s="33">
        <f t="shared" si="13"/>
        <v>80.96501809408926</v>
      </c>
      <c r="H92" s="33">
        <f>(E92/E136)*100</f>
        <v>2.0454548917567741</v>
      </c>
      <c r="I92" s="591">
        <v>875</v>
      </c>
      <c r="J92" s="210">
        <v>687.2</v>
      </c>
      <c r="K92" s="754">
        <v>700.6</v>
      </c>
      <c r="L92" s="210">
        <f t="shared" si="15"/>
        <v>101.9499417927823</v>
      </c>
      <c r="M92" s="426">
        <f t="shared" si="14"/>
        <v>80.068571428571431</v>
      </c>
      <c r="N92" s="679">
        <v>1612</v>
      </c>
      <c r="O92" s="683">
        <v>1313</v>
      </c>
      <c r="P92" s="162"/>
      <c r="Q92" s="162"/>
      <c r="R92" s="162"/>
    </row>
    <row r="93" spans="1:18" ht="16.899999999999999" customHeight="1">
      <c r="A93" s="295" t="s">
        <v>286</v>
      </c>
      <c r="B93" s="271">
        <v>6046</v>
      </c>
      <c r="C93" s="282">
        <f t="shared" si="16"/>
        <v>900</v>
      </c>
      <c r="D93" s="210">
        <v>851</v>
      </c>
      <c r="E93" s="283">
        <f t="shared" si="18"/>
        <v>801</v>
      </c>
      <c r="F93" s="33">
        <f t="shared" si="12"/>
        <v>94.124559341950643</v>
      </c>
      <c r="G93" s="33">
        <f t="shared" si="13"/>
        <v>89</v>
      </c>
      <c r="H93" s="33">
        <f>(E93/E136)*100</f>
        <v>0.81367171647654757</v>
      </c>
      <c r="I93" s="591">
        <v>280</v>
      </c>
      <c r="J93" s="210">
        <v>307</v>
      </c>
      <c r="K93" s="754">
        <v>305</v>
      </c>
      <c r="L93" s="210">
        <f t="shared" si="15"/>
        <v>99.348534201954394</v>
      </c>
      <c r="M93" s="426">
        <f t="shared" si="14"/>
        <v>108.92857142857142</v>
      </c>
      <c r="N93" s="679">
        <v>620</v>
      </c>
      <c r="O93" s="683">
        <v>496</v>
      </c>
      <c r="P93" s="162"/>
      <c r="Q93" s="162"/>
      <c r="R93" s="162"/>
    </row>
    <row r="94" spans="1:18" ht="16.899999999999999" customHeight="1">
      <c r="A94" s="295" t="s">
        <v>287</v>
      </c>
      <c r="B94" s="271">
        <v>5236</v>
      </c>
      <c r="C94" s="282">
        <f t="shared" si="16"/>
        <v>1172</v>
      </c>
      <c r="D94" s="210">
        <v>796</v>
      </c>
      <c r="E94" s="283">
        <f t="shared" si="18"/>
        <v>872</v>
      </c>
      <c r="F94" s="33">
        <f t="shared" si="12"/>
        <v>109.54773869346735</v>
      </c>
      <c r="G94" s="33">
        <f t="shared" si="13"/>
        <v>74.402730375426614</v>
      </c>
      <c r="H94" s="33">
        <f>(E94/E136)*100</f>
        <v>0.88579492730031151</v>
      </c>
      <c r="I94" s="591">
        <v>407</v>
      </c>
      <c r="J94" s="210">
        <v>232</v>
      </c>
      <c r="K94" s="754">
        <v>452</v>
      </c>
      <c r="L94" s="210">
        <f t="shared" si="15"/>
        <v>194.82758620689654</v>
      </c>
      <c r="M94" s="426">
        <f t="shared" si="14"/>
        <v>111.05651105651107</v>
      </c>
      <c r="N94" s="679">
        <v>765</v>
      </c>
      <c r="O94" s="683">
        <v>420</v>
      </c>
      <c r="P94" s="162"/>
      <c r="Q94" s="162"/>
      <c r="R94" s="162"/>
    </row>
    <row r="95" spans="1:18" ht="16.899999999999999" customHeight="1">
      <c r="A95" s="293" t="s">
        <v>245</v>
      </c>
      <c r="B95" s="271">
        <v>0</v>
      </c>
      <c r="C95" s="282">
        <f t="shared" si="16"/>
        <v>0</v>
      </c>
      <c r="D95" s="210">
        <v>490</v>
      </c>
      <c r="E95" s="283">
        <f t="shared" si="18"/>
        <v>0</v>
      </c>
      <c r="F95" s="33">
        <f t="shared" si="12"/>
        <v>0</v>
      </c>
      <c r="G95" s="33" t="e">
        <f t="shared" si="13"/>
        <v>#DIV/0!</v>
      </c>
      <c r="H95" s="33">
        <f>(E95/E136)*100</f>
        <v>0</v>
      </c>
      <c r="I95" s="591">
        <v>0</v>
      </c>
      <c r="J95" s="210">
        <v>170</v>
      </c>
      <c r="K95" s="210">
        <v>0</v>
      </c>
      <c r="L95" s="210">
        <f t="shared" si="15"/>
        <v>0</v>
      </c>
      <c r="M95" s="426" t="e">
        <f t="shared" si="14"/>
        <v>#DIV/0!</v>
      </c>
      <c r="N95" s="679">
        <v>0</v>
      </c>
      <c r="O95" s="683">
        <v>0</v>
      </c>
      <c r="P95" s="162"/>
      <c r="Q95" s="162"/>
      <c r="R95" s="162"/>
    </row>
    <row r="96" spans="1:18" ht="16.899999999999999" customHeight="1">
      <c r="A96" s="293" t="s">
        <v>331</v>
      </c>
      <c r="B96" s="271">
        <v>2325</v>
      </c>
      <c r="C96" s="282"/>
      <c r="D96" s="210">
        <v>0</v>
      </c>
      <c r="E96" s="283">
        <f t="shared" si="18"/>
        <v>584</v>
      </c>
      <c r="F96" s="33" t="e">
        <f t="shared" si="12"/>
        <v>#DIV/0!</v>
      </c>
      <c r="G96" s="33"/>
      <c r="H96" s="33"/>
      <c r="I96" s="591">
        <v>172</v>
      </c>
      <c r="J96" s="210">
        <v>0</v>
      </c>
      <c r="K96" s="754">
        <v>148</v>
      </c>
      <c r="L96" s="210" t="e">
        <f t="shared" si="15"/>
        <v>#DIV/0!</v>
      </c>
      <c r="M96" s="426">
        <f t="shared" si="14"/>
        <v>86.04651162790698</v>
      </c>
      <c r="N96" s="679"/>
      <c r="O96" s="683">
        <v>436</v>
      </c>
      <c r="P96" s="162"/>
      <c r="Q96" s="162"/>
      <c r="R96" s="162"/>
    </row>
    <row r="97" spans="1:18" ht="16.899999999999999" customHeight="1">
      <c r="A97" s="293" t="s">
        <v>246</v>
      </c>
      <c r="B97" s="271">
        <v>2288</v>
      </c>
      <c r="C97" s="282">
        <f t="shared" si="16"/>
        <v>466</v>
      </c>
      <c r="D97" s="210">
        <v>430</v>
      </c>
      <c r="E97" s="283">
        <f t="shared" si="18"/>
        <v>530</v>
      </c>
      <c r="F97" s="33">
        <f t="shared" si="12"/>
        <v>123.25581395348837</v>
      </c>
      <c r="G97" s="33">
        <f t="shared" si="13"/>
        <v>113.73390557939915</v>
      </c>
      <c r="H97" s="33">
        <f>(E97/E136)*100</f>
        <v>0.53838453150133603</v>
      </c>
      <c r="I97" s="591">
        <v>163</v>
      </c>
      <c r="J97" s="210">
        <v>160</v>
      </c>
      <c r="K97" s="754">
        <v>140</v>
      </c>
      <c r="L97" s="210">
        <f t="shared" si="15"/>
        <v>87.5</v>
      </c>
      <c r="M97" s="426">
        <f t="shared" si="14"/>
        <v>85.889570552147248</v>
      </c>
      <c r="N97" s="679">
        <v>303</v>
      </c>
      <c r="O97" s="683">
        <v>390</v>
      </c>
      <c r="P97" s="163"/>
      <c r="Q97" s="162"/>
      <c r="R97" s="162"/>
    </row>
    <row r="98" spans="1:18" ht="16.899999999999999" customHeight="1">
      <c r="A98" s="293" t="s">
        <v>289</v>
      </c>
      <c r="B98" s="271">
        <v>22395</v>
      </c>
      <c r="C98" s="282">
        <f t="shared" si="16"/>
        <v>4160</v>
      </c>
      <c r="D98" s="210">
        <v>2498</v>
      </c>
      <c r="E98" s="283">
        <f t="shared" si="18"/>
        <v>2658</v>
      </c>
      <c r="F98" s="33">
        <f t="shared" si="12"/>
        <v>106.40512409927942</v>
      </c>
      <c r="G98" s="33">
        <f t="shared" si="13"/>
        <v>63.894230769230766</v>
      </c>
      <c r="H98" s="33">
        <f>(E98/E136)*100</f>
        <v>2.7000492164727383</v>
      </c>
      <c r="I98" s="591">
        <v>1730</v>
      </c>
      <c r="J98" s="210">
        <v>860</v>
      </c>
      <c r="K98" s="754">
        <v>988</v>
      </c>
      <c r="L98" s="210">
        <f t="shared" si="15"/>
        <v>114.88372093023256</v>
      </c>
      <c r="M98" s="426">
        <f t="shared" si="14"/>
        <v>57.109826589595379</v>
      </c>
      <c r="N98" s="679">
        <v>2430</v>
      </c>
      <c r="O98" s="683">
        <v>1670</v>
      </c>
      <c r="P98" s="162" t="s">
        <v>320</v>
      </c>
      <c r="Q98" s="162"/>
      <c r="R98" s="162"/>
    </row>
    <row r="99" spans="1:18" ht="16.899999999999999" customHeight="1">
      <c r="A99" s="293" t="s">
        <v>290</v>
      </c>
      <c r="B99" s="271">
        <v>12115</v>
      </c>
      <c r="C99" s="282">
        <f t="shared" si="16"/>
        <v>2515</v>
      </c>
      <c r="D99" s="210">
        <v>1720</v>
      </c>
      <c r="E99" s="283">
        <f t="shared" si="18"/>
        <v>1266</v>
      </c>
      <c r="F99" s="33">
        <f t="shared" si="12"/>
        <v>73.604651162790702</v>
      </c>
      <c r="G99" s="33">
        <f t="shared" si="13"/>
        <v>50.337972166998014</v>
      </c>
      <c r="H99" s="33">
        <f>(E99/E136)*100</f>
        <v>1.2860279563786632</v>
      </c>
      <c r="I99" s="591">
        <v>940</v>
      </c>
      <c r="J99" s="210">
        <v>690</v>
      </c>
      <c r="K99" s="754">
        <v>465</v>
      </c>
      <c r="L99" s="210">
        <f t="shared" si="15"/>
        <v>67.391304347826093</v>
      </c>
      <c r="M99" s="426">
        <f t="shared" si="14"/>
        <v>49.468085106382979</v>
      </c>
      <c r="N99" s="679">
        <v>1575</v>
      </c>
      <c r="O99" s="683">
        <v>801</v>
      </c>
      <c r="P99" s="163">
        <f>K98+K99+K100+K101+K102+K103+K104+K105+K106+K107+K108+K111+K112+K110+K109</f>
        <v>3383</v>
      </c>
      <c r="Q99" s="162"/>
      <c r="R99" s="162"/>
    </row>
    <row r="100" spans="1:18" ht="16.899999999999999" customHeight="1">
      <c r="A100" s="293" t="s">
        <v>333</v>
      </c>
      <c r="B100" s="271">
        <v>755</v>
      </c>
      <c r="C100" s="282">
        <f t="shared" si="16"/>
        <v>160</v>
      </c>
      <c r="D100" s="43">
        <v>0</v>
      </c>
      <c r="E100" s="283">
        <f t="shared" si="18"/>
        <v>125</v>
      </c>
      <c r="F100" s="33" t="e">
        <f t="shared" si="12"/>
        <v>#DIV/0!</v>
      </c>
      <c r="G100" s="33">
        <f t="shared" si="13"/>
        <v>78.125</v>
      </c>
      <c r="H100" s="33"/>
      <c r="I100" s="591">
        <v>60</v>
      </c>
      <c r="J100" s="43">
        <v>0</v>
      </c>
      <c r="K100" s="754">
        <v>45</v>
      </c>
      <c r="L100" s="210">
        <f t="shared" ref="L100:L107" si="19">K100/J113*100</f>
        <v>21.791767554479417</v>
      </c>
      <c r="M100" s="426">
        <f t="shared" si="14"/>
        <v>75</v>
      </c>
      <c r="N100" s="679">
        <v>100</v>
      </c>
      <c r="O100" s="683">
        <v>80</v>
      </c>
      <c r="P100" s="163"/>
      <c r="Q100" s="162"/>
      <c r="R100" s="162"/>
    </row>
    <row r="101" spans="1:18" ht="16.899999999999999" customHeight="1">
      <c r="A101" s="293" t="s">
        <v>334</v>
      </c>
      <c r="B101" s="271">
        <v>749</v>
      </c>
      <c r="C101" s="282">
        <f t="shared" si="16"/>
        <v>160</v>
      </c>
      <c r="D101" s="43"/>
      <c r="E101" s="283">
        <f t="shared" si="18"/>
        <v>205</v>
      </c>
      <c r="F101" s="33"/>
      <c r="G101" s="33">
        <f t="shared" si="13"/>
        <v>128.125</v>
      </c>
      <c r="H101" s="33"/>
      <c r="I101" s="591">
        <v>60</v>
      </c>
      <c r="J101" s="43"/>
      <c r="K101" s="754">
        <v>85</v>
      </c>
      <c r="L101" s="210">
        <f t="shared" si="19"/>
        <v>42.5</v>
      </c>
      <c r="M101" s="426">
        <f t="shared" si="14"/>
        <v>141.66666666666669</v>
      </c>
      <c r="N101" s="679">
        <v>100</v>
      </c>
      <c r="O101" s="683">
        <v>120</v>
      </c>
      <c r="P101" s="163"/>
      <c r="Q101" s="162"/>
      <c r="R101" s="162"/>
    </row>
    <row r="102" spans="1:18" ht="16.899999999999999" customHeight="1">
      <c r="A102" s="293" t="s">
        <v>335</v>
      </c>
      <c r="B102" s="271">
        <v>406</v>
      </c>
      <c r="C102" s="282">
        <f t="shared" si="16"/>
        <v>70</v>
      </c>
      <c r="D102" s="43"/>
      <c r="E102" s="283">
        <f t="shared" si="18"/>
        <v>0</v>
      </c>
      <c r="F102" s="33"/>
      <c r="G102" s="33">
        <f t="shared" si="13"/>
        <v>0</v>
      </c>
      <c r="H102" s="33"/>
      <c r="I102" s="591">
        <v>30</v>
      </c>
      <c r="J102" s="43"/>
      <c r="K102" s="754">
        <v>0</v>
      </c>
      <c r="L102" s="210">
        <f t="shared" si="19"/>
        <v>0</v>
      </c>
      <c r="M102" s="426">
        <f t="shared" si="14"/>
        <v>0</v>
      </c>
      <c r="N102" s="679">
        <v>40</v>
      </c>
      <c r="O102" s="683">
        <v>0</v>
      </c>
      <c r="P102" s="163"/>
      <c r="Q102" s="162"/>
      <c r="R102" s="162"/>
    </row>
    <row r="103" spans="1:18" ht="16.899999999999999" customHeight="1">
      <c r="A103" s="293" t="s">
        <v>315</v>
      </c>
      <c r="B103" s="271"/>
      <c r="C103" s="282"/>
      <c r="D103" s="43">
        <v>65</v>
      </c>
      <c r="E103" s="283">
        <f t="shared" si="18"/>
        <v>108</v>
      </c>
      <c r="F103" s="33"/>
      <c r="G103" s="33"/>
      <c r="H103" s="33"/>
      <c r="I103" s="591"/>
      <c r="J103" s="43">
        <v>65</v>
      </c>
      <c r="K103" s="754">
        <v>58</v>
      </c>
      <c r="L103" s="210">
        <f t="shared" si="19"/>
        <v>3.9170662524481661</v>
      </c>
      <c r="M103" s="426"/>
      <c r="N103" s="679"/>
      <c r="O103" s="683">
        <v>50</v>
      </c>
      <c r="P103" s="162"/>
      <c r="Q103" s="162"/>
      <c r="R103" s="162"/>
    </row>
    <row r="104" spans="1:18" ht="16.899999999999999" customHeight="1">
      <c r="A104" s="293" t="s">
        <v>316</v>
      </c>
      <c r="B104" s="271"/>
      <c r="C104" s="282"/>
      <c r="D104" s="43">
        <v>75</v>
      </c>
      <c r="E104" s="283">
        <f t="shared" si="18"/>
        <v>292</v>
      </c>
      <c r="F104" s="33"/>
      <c r="G104" s="33"/>
      <c r="H104" s="33"/>
      <c r="I104" s="591"/>
      <c r="J104" s="43">
        <v>75</v>
      </c>
      <c r="K104" s="754">
        <v>235</v>
      </c>
      <c r="L104" s="210">
        <f t="shared" si="19"/>
        <v>97.916666666666657</v>
      </c>
      <c r="M104" s="426"/>
      <c r="N104" s="679"/>
      <c r="O104" s="683">
        <v>57</v>
      </c>
      <c r="P104" s="162"/>
      <c r="Q104" s="162"/>
      <c r="R104" s="162"/>
    </row>
    <row r="105" spans="1:18" ht="16.899999999999999" customHeight="1">
      <c r="A105" s="293" t="s">
        <v>325</v>
      </c>
      <c r="B105" s="271"/>
      <c r="C105" s="282"/>
      <c r="D105" s="43">
        <v>145</v>
      </c>
      <c r="E105" s="283">
        <f t="shared" si="18"/>
        <v>1370</v>
      </c>
      <c r="F105" s="33"/>
      <c r="G105" s="33"/>
      <c r="H105" s="33"/>
      <c r="I105" s="591"/>
      <c r="J105" s="43">
        <v>145</v>
      </c>
      <c r="K105" s="754">
        <v>520</v>
      </c>
      <c r="L105" s="210">
        <f t="shared" si="19"/>
        <v>125</v>
      </c>
      <c r="M105" s="426"/>
      <c r="N105" s="679"/>
      <c r="O105" s="683">
        <v>850</v>
      </c>
      <c r="P105" s="162"/>
      <c r="Q105" s="162"/>
      <c r="R105" s="162"/>
    </row>
    <row r="106" spans="1:18" ht="16.899999999999999" customHeight="1">
      <c r="A106" s="293" t="s">
        <v>326</v>
      </c>
      <c r="B106" s="271"/>
      <c r="C106" s="282"/>
      <c r="D106" s="43">
        <v>68</v>
      </c>
      <c r="E106" s="283">
        <f t="shared" si="18"/>
        <v>202</v>
      </c>
      <c r="F106" s="33"/>
      <c r="G106" s="33"/>
      <c r="H106" s="33"/>
      <c r="I106" s="591"/>
      <c r="J106" s="43">
        <v>68</v>
      </c>
      <c r="K106" s="754">
        <v>42</v>
      </c>
      <c r="L106" s="210">
        <f t="shared" si="19"/>
        <v>4.666666666666667</v>
      </c>
      <c r="M106" s="426"/>
      <c r="N106" s="679"/>
      <c r="O106" s="683">
        <v>160</v>
      </c>
      <c r="P106" s="162"/>
      <c r="Q106" s="162"/>
      <c r="R106" s="162"/>
    </row>
    <row r="107" spans="1:18" ht="16.899999999999999" customHeight="1">
      <c r="A107" s="293" t="s">
        <v>317</v>
      </c>
      <c r="B107" s="271"/>
      <c r="C107" s="282"/>
      <c r="D107" s="43">
        <v>160</v>
      </c>
      <c r="E107" s="283">
        <f t="shared" si="18"/>
        <v>1110</v>
      </c>
      <c r="F107" s="33"/>
      <c r="G107" s="33"/>
      <c r="H107" s="33"/>
      <c r="I107" s="591"/>
      <c r="J107" s="43">
        <v>160</v>
      </c>
      <c r="K107" s="754">
        <v>480</v>
      </c>
      <c r="L107" s="210">
        <f t="shared" si="19"/>
        <v>60</v>
      </c>
      <c r="M107" s="426"/>
      <c r="N107" s="679"/>
      <c r="O107" s="683">
        <v>630</v>
      </c>
      <c r="P107" s="162"/>
      <c r="Q107" s="162"/>
      <c r="R107" s="162"/>
    </row>
    <row r="108" spans="1:18" ht="16.899999999999999" customHeight="1">
      <c r="A108" s="293" t="s">
        <v>318</v>
      </c>
      <c r="B108" s="271"/>
      <c r="C108" s="282"/>
      <c r="D108" s="43">
        <v>65</v>
      </c>
      <c r="E108" s="283">
        <f t="shared" si="18"/>
        <v>0</v>
      </c>
      <c r="F108" s="33"/>
      <c r="G108" s="33"/>
      <c r="H108" s="33"/>
      <c r="I108" s="591"/>
      <c r="J108" s="43">
        <v>65</v>
      </c>
      <c r="K108" s="754">
        <v>0</v>
      </c>
      <c r="L108" s="210"/>
      <c r="M108" s="426"/>
      <c r="N108" s="679"/>
      <c r="O108" s="683">
        <v>0</v>
      </c>
      <c r="P108" s="162"/>
      <c r="Q108" s="162"/>
      <c r="R108" s="162"/>
    </row>
    <row r="109" spans="1:18" ht="16.899999999999999" customHeight="1">
      <c r="A109" s="293" t="s">
        <v>414</v>
      </c>
      <c r="B109" s="271"/>
      <c r="C109" s="282"/>
      <c r="D109" s="43"/>
      <c r="E109" s="283"/>
      <c r="F109" s="33"/>
      <c r="G109" s="33"/>
      <c r="H109" s="33"/>
      <c r="I109" s="591"/>
      <c r="J109" s="43"/>
      <c r="K109" s="754">
        <v>135</v>
      </c>
      <c r="L109" s="210"/>
      <c r="M109" s="426"/>
      <c r="N109" s="679"/>
      <c r="O109" s="683"/>
      <c r="P109" s="162"/>
      <c r="Q109" s="162"/>
      <c r="R109" s="162"/>
    </row>
    <row r="110" spans="1:18" ht="16.899999999999999" customHeight="1">
      <c r="A110" s="293" t="s">
        <v>341</v>
      </c>
      <c r="B110" s="271"/>
      <c r="C110" s="282"/>
      <c r="D110" s="43"/>
      <c r="E110" s="283">
        <f t="shared" si="18"/>
        <v>62</v>
      </c>
      <c r="F110" s="33"/>
      <c r="G110" s="33"/>
      <c r="H110" s="33"/>
      <c r="I110" s="591"/>
      <c r="J110" s="43"/>
      <c r="K110" s="754">
        <v>0</v>
      </c>
      <c r="L110" s="210"/>
      <c r="M110" s="426"/>
      <c r="N110" s="679"/>
      <c r="O110" s="683">
        <v>62</v>
      </c>
      <c r="P110" s="162"/>
      <c r="Q110" s="162"/>
      <c r="R110" s="162"/>
    </row>
    <row r="111" spans="1:18" ht="16.899999999999999" customHeight="1">
      <c r="A111" s="293" t="s">
        <v>319</v>
      </c>
      <c r="B111" s="271"/>
      <c r="C111" s="282"/>
      <c r="D111" s="575">
        <v>65</v>
      </c>
      <c r="E111" s="283">
        <f t="shared" si="18"/>
        <v>92</v>
      </c>
      <c r="F111" s="33"/>
      <c r="G111" s="33"/>
      <c r="H111" s="33"/>
      <c r="I111" s="591"/>
      <c r="J111" s="575">
        <v>65</v>
      </c>
      <c r="K111" s="754">
        <v>30</v>
      </c>
      <c r="L111" s="210"/>
      <c r="M111" s="426"/>
      <c r="N111" s="679"/>
      <c r="O111" s="683">
        <v>62</v>
      </c>
      <c r="P111" s="162"/>
      <c r="Q111" s="162"/>
      <c r="R111" s="162"/>
    </row>
    <row r="112" spans="1:18" ht="16.899999999999999" customHeight="1">
      <c r="A112" s="293" t="s">
        <v>342</v>
      </c>
      <c r="B112" s="271">
        <v>3169</v>
      </c>
      <c r="C112" s="282"/>
      <c r="D112" s="408"/>
      <c r="E112" s="283">
        <f t="shared" si="18"/>
        <v>610</v>
      </c>
      <c r="F112" s="33"/>
      <c r="G112" s="33"/>
      <c r="H112" s="33"/>
      <c r="I112" s="591">
        <v>310</v>
      </c>
      <c r="J112" s="408"/>
      <c r="K112" s="754">
        <v>300</v>
      </c>
      <c r="L112" s="210"/>
      <c r="M112" s="426"/>
      <c r="N112" s="679"/>
      <c r="O112" s="683">
        <v>310</v>
      </c>
      <c r="P112" s="162"/>
      <c r="Q112" s="162"/>
      <c r="R112" s="162"/>
    </row>
    <row r="113" spans="1:18" ht="16.899999999999999" customHeight="1">
      <c r="A113" s="293" t="s">
        <v>291</v>
      </c>
      <c r="B113" s="271">
        <v>3141</v>
      </c>
      <c r="C113" s="282">
        <f t="shared" si="16"/>
        <v>785</v>
      </c>
      <c r="D113" s="210">
        <v>674.9</v>
      </c>
      <c r="E113" s="283">
        <f t="shared" si="18"/>
        <v>626.20000000000005</v>
      </c>
      <c r="F113" s="33">
        <f t="shared" si="12"/>
        <v>92.784116165357844</v>
      </c>
      <c r="G113" s="33">
        <f t="shared" si="13"/>
        <v>79.770700636942678</v>
      </c>
      <c r="H113" s="33">
        <f>(E113/E136)*100</f>
        <v>0.63610640306818234</v>
      </c>
      <c r="I113" s="591">
        <v>275</v>
      </c>
      <c r="J113" s="210">
        <v>206.5</v>
      </c>
      <c r="K113" s="754">
        <v>179</v>
      </c>
      <c r="L113" s="210">
        <f t="shared" si="15"/>
        <v>86.682808716707029</v>
      </c>
      <c r="M113" s="426">
        <f t="shared" si="14"/>
        <v>65.090909090909093</v>
      </c>
      <c r="N113" s="679">
        <v>510</v>
      </c>
      <c r="O113" s="683">
        <v>447.2</v>
      </c>
      <c r="P113" s="162"/>
      <c r="Q113" s="162"/>
      <c r="R113" s="162"/>
    </row>
    <row r="114" spans="1:18" ht="16.899999999999999" customHeight="1">
      <c r="A114" s="295" t="s">
        <v>247</v>
      </c>
      <c r="B114" s="271">
        <v>1877</v>
      </c>
      <c r="C114" s="282">
        <f t="shared" si="16"/>
        <v>420</v>
      </c>
      <c r="D114" s="210">
        <v>580</v>
      </c>
      <c r="E114" s="283">
        <f t="shared" si="18"/>
        <v>470</v>
      </c>
      <c r="F114" s="33">
        <f t="shared" si="12"/>
        <v>81.034482758620683</v>
      </c>
      <c r="G114" s="33">
        <f t="shared" si="13"/>
        <v>111.90476190476191</v>
      </c>
      <c r="H114" s="33">
        <f>(E114/E136)*100</f>
        <v>0.47743533925590187</v>
      </c>
      <c r="I114" s="591">
        <v>155</v>
      </c>
      <c r="J114" s="210">
        <v>200</v>
      </c>
      <c r="K114" s="754">
        <v>150</v>
      </c>
      <c r="L114" s="210">
        <f t="shared" si="15"/>
        <v>75</v>
      </c>
      <c r="M114" s="426">
        <f t="shared" si="14"/>
        <v>96.774193548387103</v>
      </c>
      <c r="N114" s="679">
        <v>265</v>
      </c>
      <c r="O114" s="683">
        <v>320</v>
      </c>
      <c r="P114" s="162"/>
      <c r="Q114" s="162"/>
      <c r="R114" s="162"/>
    </row>
    <row r="115" spans="1:18" ht="16.899999999999999" customHeight="1">
      <c r="A115" s="293" t="s">
        <v>292</v>
      </c>
      <c r="B115" s="271">
        <v>16949</v>
      </c>
      <c r="C115" s="282">
        <f t="shared" ref="C115:C135" si="20">I115+N115</f>
        <v>3600</v>
      </c>
      <c r="D115" s="210">
        <v>2922.8</v>
      </c>
      <c r="E115" s="283">
        <f t="shared" si="18"/>
        <v>4517.2</v>
      </c>
      <c r="F115" s="33">
        <f t="shared" si="12"/>
        <v>154.55043109347199</v>
      </c>
      <c r="G115" s="33">
        <f t="shared" si="13"/>
        <v>125.47777777777777</v>
      </c>
      <c r="H115" s="33">
        <f>(E115/E136)*100</f>
        <v>4.5886615201845951</v>
      </c>
      <c r="I115" s="591">
        <v>1460</v>
      </c>
      <c r="J115" s="210">
        <v>1281.3</v>
      </c>
      <c r="K115" s="754">
        <v>1698.3</v>
      </c>
      <c r="L115" s="210">
        <f t="shared" si="15"/>
        <v>132.54507141184735</v>
      </c>
      <c r="M115" s="426">
        <f t="shared" si="14"/>
        <v>116.32191780821917</v>
      </c>
      <c r="N115" s="679">
        <v>2140</v>
      </c>
      <c r="O115" s="683">
        <v>2818.9</v>
      </c>
      <c r="P115" s="162" t="s">
        <v>254</v>
      </c>
      <c r="Q115" s="162"/>
      <c r="R115" s="162"/>
    </row>
    <row r="116" spans="1:18" ht="16.899999999999999" customHeight="1">
      <c r="A116" s="301" t="s">
        <v>293</v>
      </c>
      <c r="B116" s="271">
        <v>27608</v>
      </c>
      <c r="C116" s="282">
        <f t="shared" si="20"/>
        <v>4950</v>
      </c>
      <c r="D116" s="210">
        <v>4181.6000000000004</v>
      </c>
      <c r="E116" s="283">
        <f t="shared" si="18"/>
        <v>4434.3</v>
      </c>
      <c r="F116" s="33">
        <f t="shared" si="12"/>
        <v>106.04314138128944</v>
      </c>
      <c r="G116" s="33">
        <f t="shared" si="13"/>
        <v>89.581818181818178</v>
      </c>
      <c r="H116" s="33">
        <f>(E116/E136)*100</f>
        <v>4.5044500528988198</v>
      </c>
      <c r="I116" s="591">
        <v>1850</v>
      </c>
      <c r="J116" s="210">
        <v>1480.7</v>
      </c>
      <c r="K116" s="754">
        <v>1537.2</v>
      </c>
      <c r="L116" s="210">
        <f t="shared" si="15"/>
        <v>103.81576281488485</v>
      </c>
      <c r="M116" s="426">
        <f t="shared" si="14"/>
        <v>83.091891891891891</v>
      </c>
      <c r="N116" s="679">
        <v>3100</v>
      </c>
      <c r="O116" s="683">
        <v>2897.1</v>
      </c>
      <c r="P116" s="163">
        <f>K113+K114+K115+K116</f>
        <v>3564.5</v>
      </c>
      <c r="Q116" s="162"/>
      <c r="R116" s="162"/>
    </row>
    <row r="117" spans="1:18" ht="16.899999999999999" customHeight="1">
      <c r="A117" s="301" t="s">
        <v>205</v>
      </c>
      <c r="B117" s="271">
        <v>2900</v>
      </c>
      <c r="C117" s="282">
        <f t="shared" si="20"/>
        <v>715</v>
      </c>
      <c r="D117" s="210">
        <v>760</v>
      </c>
      <c r="E117" s="283">
        <f t="shared" si="18"/>
        <v>795</v>
      </c>
      <c r="F117" s="33">
        <f t="shared" si="12"/>
        <v>104.60526315789474</v>
      </c>
      <c r="G117" s="33">
        <f t="shared" si="13"/>
        <v>111.18881118881119</v>
      </c>
      <c r="H117" s="33">
        <f>(E117/E136)*100</f>
        <v>0.80757679725200415</v>
      </c>
      <c r="I117" s="593">
        <v>235</v>
      </c>
      <c r="J117" s="210">
        <v>240</v>
      </c>
      <c r="K117" s="754">
        <v>285</v>
      </c>
      <c r="L117" s="210">
        <f t="shared" si="15"/>
        <v>118.75</v>
      </c>
      <c r="M117" s="426">
        <f t="shared" si="14"/>
        <v>121.27659574468086</v>
      </c>
      <c r="N117" s="682">
        <v>480</v>
      </c>
      <c r="O117" s="683">
        <v>510</v>
      </c>
      <c r="P117" s="163"/>
      <c r="Q117" s="162"/>
      <c r="R117" s="162"/>
    </row>
    <row r="118" spans="1:18" ht="16.899999999999999" customHeight="1">
      <c r="A118" s="293" t="s">
        <v>248</v>
      </c>
      <c r="B118" s="271">
        <v>7102</v>
      </c>
      <c r="C118" s="282">
        <f t="shared" si="20"/>
        <v>1290</v>
      </c>
      <c r="D118" s="210">
        <v>1151</v>
      </c>
      <c r="E118" s="283">
        <f t="shared" si="18"/>
        <v>1028</v>
      </c>
      <c r="F118" s="33">
        <f t="shared" si="12"/>
        <v>89.313640312771497</v>
      </c>
      <c r="G118" s="33">
        <f t="shared" si="13"/>
        <v>79.689922480620154</v>
      </c>
      <c r="H118" s="33">
        <f>(E118/E136)*100</f>
        <v>1.0442628271384404</v>
      </c>
      <c r="I118" s="591">
        <v>450</v>
      </c>
      <c r="J118" s="210">
        <v>416</v>
      </c>
      <c r="K118" s="754">
        <v>351</v>
      </c>
      <c r="L118" s="210">
        <f t="shared" si="15"/>
        <v>84.375</v>
      </c>
      <c r="M118" s="426">
        <f t="shared" si="14"/>
        <v>78</v>
      </c>
      <c r="N118" s="679">
        <v>840</v>
      </c>
      <c r="O118" s="683">
        <v>677</v>
      </c>
      <c r="P118" s="163"/>
      <c r="Q118" s="162"/>
      <c r="R118" s="162"/>
    </row>
    <row r="119" spans="1:18" ht="16.899999999999999" customHeight="1">
      <c r="A119" s="293" t="s">
        <v>294</v>
      </c>
      <c r="B119" s="271">
        <v>7530</v>
      </c>
      <c r="C119" s="282">
        <f t="shared" si="20"/>
        <v>1750</v>
      </c>
      <c r="D119" s="210">
        <v>1710</v>
      </c>
      <c r="E119" s="283">
        <f t="shared" si="18"/>
        <v>1510</v>
      </c>
      <c r="F119" s="33">
        <f t="shared" si="12"/>
        <v>88.304093567251456</v>
      </c>
      <c r="G119" s="33">
        <f t="shared" si="13"/>
        <v>86.285714285714292</v>
      </c>
      <c r="H119" s="33">
        <f>(E119/E136)*100</f>
        <v>1.5338880048434291</v>
      </c>
      <c r="I119" s="591">
        <v>850</v>
      </c>
      <c r="J119" s="210">
        <v>900</v>
      </c>
      <c r="K119" s="754">
        <v>850</v>
      </c>
      <c r="L119" s="210">
        <f t="shared" si="15"/>
        <v>94.444444444444443</v>
      </c>
      <c r="M119" s="426">
        <f t="shared" si="14"/>
        <v>100</v>
      </c>
      <c r="N119" s="679">
        <v>900</v>
      </c>
      <c r="O119" s="683">
        <v>660</v>
      </c>
      <c r="P119" s="162"/>
      <c r="Q119" s="162"/>
      <c r="R119" s="162"/>
    </row>
    <row r="120" spans="1:18" ht="16.899999999999999" customHeight="1">
      <c r="A120" s="270" t="s">
        <v>295</v>
      </c>
      <c r="B120" s="271">
        <v>10865</v>
      </c>
      <c r="C120" s="282">
        <f t="shared" si="20"/>
        <v>2160</v>
      </c>
      <c r="D120" s="210">
        <v>1982</v>
      </c>
      <c r="E120" s="283">
        <f t="shared" si="18"/>
        <v>1610</v>
      </c>
      <c r="F120" s="33">
        <f t="shared" si="12"/>
        <v>81.231079717457106</v>
      </c>
      <c r="G120" s="33">
        <f t="shared" si="13"/>
        <v>74.537037037037038</v>
      </c>
      <c r="H120" s="33">
        <f>(E120/E136)*100</f>
        <v>1.6354699919191529</v>
      </c>
      <c r="I120" s="591">
        <v>1050</v>
      </c>
      <c r="J120" s="210">
        <v>800</v>
      </c>
      <c r="K120" s="754">
        <v>700</v>
      </c>
      <c r="L120" s="210">
        <f t="shared" si="15"/>
        <v>87.5</v>
      </c>
      <c r="M120" s="426">
        <f t="shared" si="14"/>
        <v>66.666666666666657</v>
      </c>
      <c r="N120" s="679">
        <v>1110</v>
      </c>
      <c r="O120" s="683">
        <v>910</v>
      </c>
      <c r="P120" s="162"/>
      <c r="Q120" s="162"/>
      <c r="R120" s="162"/>
    </row>
    <row r="121" spans="1:18" ht="16.899999999999999" customHeight="1">
      <c r="A121" s="293" t="s">
        <v>327</v>
      </c>
      <c r="B121" s="271"/>
      <c r="C121" s="282"/>
      <c r="D121" s="210">
        <v>0</v>
      </c>
      <c r="E121" s="283">
        <f t="shared" si="18"/>
        <v>880</v>
      </c>
      <c r="F121" s="33"/>
      <c r="G121" s="33"/>
      <c r="H121" s="33"/>
      <c r="I121" s="591">
        <v>0</v>
      </c>
      <c r="J121" s="210">
        <v>0</v>
      </c>
      <c r="K121" s="754">
        <v>350</v>
      </c>
      <c r="L121" s="210"/>
      <c r="M121" s="426"/>
      <c r="N121" s="679"/>
      <c r="O121" s="683">
        <v>530</v>
      </c>
      <c r="P121" s="162"/>
      <c r="Q121" s="162"/>
      <c r="R121" s="162"/>
    </row>
    <row r="122" spans="1:18" ht="16.899999999999999" customHeight="1">
      <c r="A122" s="293" t="s">
        <v>332</v>
      </c>
      <c r="B122" s="271">
        <v>2040</v>
      </c>
      <c r="C122" s="282"/>
      <c r="D122" s="210">
        <v>0</v>
      </c>
      <c r="E122" s="283">
        <f t="shared" si="18"/>
        <v>1050</v>
      </c>
      <c r="F122" s="33"/>
      <c r="G122" s="33"/>
      <c r="H122" s="33"/>
      <c r="I122" s="591">
        <v>170</v>
      </c>
      <c r="J122" s="210">
        <v>0</v>
      </c>
      <c r="K122" s="754">
        <v>410</v>
      </c>
      <c r="L122" s="210"/>
      <c r="M122" s="426">
        <f t="shared" si="14"/>
        <v>241.17647058823528</v>
      </c>
      <c r="N122" s="679"/>
      <c r="O122" s="683">
        <v>640</v>
      </c>
      <c r="P122" s="162"/>
      <c r="Q122" s="162"/>
      <c r="R122" s="162"/>
    </row>
    <row r="123" spans="1:18" ht="16.899999999999999" customHeight="1">
      <c r="A123" s="270" t="s">
        <v>296</v>
      </c>
      <c r="B123" s="271">
        <v>4110</v>
      </c>
      <c r="C123" s="282">
        <f t="shared" si="20"/>
        <v>980</v>
      </c>
      <c r="D123" s="574">
        <v>910</v>
      </c>
      <c r="E123" s="283">
        <f t="shared" si="18"/>
        <v>880</v>
      </c>
      <c r="F123" s="33">
        <f t="shared" si="12"/>
        <v>96.703296703296701</v>
      </c>
      <c r="G123" s="33">
        <f t="shared" si="13"/>
        <v>89.795918367346943</v>
      </c>
      <c r="H123" s="33">
        <f>(E123/E136)*100</f>
        <v>0.89392148626636936</v>
      </c>
      <c r="I123" s="593">
        <v>350</v>
      </c>
      <c r="J123" s="574">
        <v>300</v>
      </c>
      <c r="K123" s="754">
        <v>300</v>
      </c>
      <c r="L123" s="210">
        <f t="shared" si="15"/>
        <v>100</v>
      </c>
      <c r="M123" s="426">
        <f t="shared" si="14"/>
        <v>85.714285714285708</v>
      </c>
      <c r="N123" s="682">
        <v>630</v>
      </c>
      <c r="O123" s="683">
        <v>580</v>
      </c>
      <c r="P123" s="162"/>
      <c r="Q123" s="162"/>
      <c r="R123" s="162"/>
    </row>
    <row r="124" spans="1:18" ht="16.899999999999999" customHeight="1">
      <c r="A124" s="270" t="s">
        <v>249</v>
      </c>
      <c r="B124" s="271">
        <v>3070</v>
      </c>
      <c r="C124" s="282">
        <f t="shared" si="20"/>
        <v>680</v>
      </c>
      <c r="D124" s="574">
        <v>600</v>
      </c>
      <c r="E124" s="283">
        <f t="shared" si="18"/>
        <v>750</v>
      </c>
      <c r="F124" s="33">
        <f t="shared" si="12"/>
        <v>125</v>
      </c>
      <c r="G124" s="33">
        <f t="shared" si="13"/>
        <v>110.29411764705883</v>
      </c>
      <c r="H124" s="33">
        <f>(E124/E136)*100</f>
        <v>0.76186490306792842</v>
      </c>
      <c r="I124" s="593">
        <v>285</v>
      </c>
      <c r="J124" s="574">
        <v>250</v>
      </c>
      <c r="K124" s="754">
        <v>290</v>
      </c>
      <c r="L124" s="210">
        <f t="shared" si="15"/>
        <v>115.99999999999999</v>
      </c>
      <c r="M124" s="426">
        <f t="shared" si="14"/>
        <v>101.75438596491229</v>
      </c>
      <c r="N124" s="682">
        <v>395</v>
      </c>
      <c r="O124" s="683">
        <v>460</v>
      </c>
      <c r="P124" s="162"/>
      <c r="Q124" s="162"/>
      <c r="R124" s="162"/>
    </row>
    <row r="125" spans="1:18" ht="16.899999999999999" customHeight="1">
      <c r="A125" s="270" t="s">
        <v>250</v>
      </c>
      <c r="B125" s="271">
        <v>7308</v>
      </c>
      <c r="C125" s="282">
        <f t="shared" si="20"/>
        <v>619</v>
      </c>
      <c r="D125" s="575">
        <v>505</v>
      </c>
      <c r="E125" s="283">
        <f t="shared" si="18"/>
        <v>900</v>
      </c>
      <c r="F125" s="33">
        <f t="shared" si="12"/>
        <v>178.21782178217822</v>
      </c>
      <c r="G125" s="33">
        <f t="shared" si="13"/>
        <v>145.39579967689821</v>
      </c>
      <c r="H125" s="33">
        <f>(E125/E136)*100</f>
        <v>0.91423788368151415</v>
      </c>
      <c r="I125" s="591">
        <v>335</v>
      </c>
      <c r="J125" s="575">
        <v>275</v>
      </c>
      <c r="K125" s="754">
        <v>405</v>
      </c>
      <c r="L125" s="210">
        <v>150</v>
      </c>
      <c r="M125" s="426">
        <f t="shared" si="14"/>
        <v>120.89552238805969</v>
      </c>
      <c r="N125" s="679">
        <v>284</v>
      </c>
      <c r="O125" s="683">
        <v>495</v>
      </c>
      <c r="P125" s="162"/>
      <c r="Q125" s="162"/>
      <c r="R125" s="162"/>
    </row>
    <row r="126" spans="1:18" ht="16.899999999999999" customHeight="1">
      <c r="A126" s="270" t="s">
        <v>297</v>
      </c>
      <c r="B126" s="271">
        <v>3974</v>
      </c>
      <c r="C126" s="282">
        <f t="shared" si="20"/>
        <v>710</v>
      </c>
      <c r="D126" s="575">
        <v>740</v>
      </c>
      <c r="E126" s="283">
        <f t="shared" si="18"/>
        <v>845</v>
      </c>
      <c r="F126" s="33">
        <f t="shared" si="12"/>
        <v>114.18918918918919</v>
      </c>
      <c r="G126" s="33">
        <f t="shared" si="13"/>
        <v>119.01408450704226</v>
      </c>
      <c r="H126" s="33">
        <f>(E126/E136)*100</f>
        <v>0.85836779078986603</v>
      </c>
      <c r="I126" s="591">
        <v>247</v>
      </c>
      <c r="J126" s="575">
        <v>230</v>
      </c>
      <c r="K126" s="754">
        <v>290</v>
      </c>
      <c r="L126" s="210">
        <f t="shared" si="15"/>
        <v>126.08695652173914</v>
      </c>
      <c r="M126" s="426">
        <f t="shared" si="14"/>
        <v>117.4089068825911</v>
      </c>
      <c r="N126" s="679">
        <v>463</v>
      </c>
      <c r="O126" s="683">
        <v>555</v>
      </c>
      <c r="P126" s="162"/>
      <c r="Q126" s="162"/>
      <c r="R126" s="162"/>
    </row>
    <row r="127" spans="1:18" ht="16.899999999999999" customHeight="1">
      <c r="A127" s="270" t="s">
        <v>266</v>
      </c>
      <c r="B127" s="271">
        <v>2161</v>
      </c>
      <c r="C127" s="267">
        <f t="shared" si="20"/>
        <v>260</v>
      </c>
      <c r="D127" s="574">
        <v>1880</v>
      </c>
      <c r="E127" s="283">
        <f t="shared" ref="E127:E136" si="21">K127+O127</f>
        <v>1450</v>
      </c>
      <c r="F127" s="33">
        <f t="shared" si="12"/>
        <v>77.127659574468083</v>
      </c>
      <c r="G127" s="33">
        <f t="shared" si="13"/>
        <v>557.69230769230762</v>
      </c>
      <c r="H127" s="33"/>
      <c r="I127" s="593">
        <v>150</v>
      </c>
      <c r="J127" s="574">
        <v>680</v>
      </c>
      <c r="K127" s="754">
        <v>350</v>
      </c>
      <c r="L127" s="210">
        <f t="shared" si="15"/>
        <v>51.470588235294116</v>
      </c>
      <c r="M127" s="426">
        <f t="shared" si="14"/>
        <v>233.33333333333334</v>
      </c>
      <c r="N127" s="682">
        <v>110</v>
      </c>
      <c r="O127" s="683">
        <v>1100</v>
      </c>
      <c r="P127" s="162"/>
      <c r="Q127" s="162"/>
      <c r="R127" s="162"/>
    </row>
    <row r="128" spans="1:18" ht="15.75" customHeight="1">
      <c r="A128" s="407" t="s">
        <v>345</v>
      </c>
      <c r="B128" s="271">
        <v>1482</v>
      </c>
      <c r="C128" s="267">
        <f t="shared" si="20"/>
        <v>375</v>
      </c>
      <c r="D128" s="574">
        <v>214</v>
      </c>
      <c r="E128" s="283">
        <f t="shared" si="21"/>
        <v>551</v>
      </c>
      <c r="F128" s="33">
        <f t="shared" si="12"/>
        <v>257.47663551401871</v>
      </c>
      <c r="G128" s="33">
        <f t="shared" si="13"/>
        <v>146.93333333333334</v>
      </c>
      <c r="H128" s="33"/>
      <c r="I128" s="593">
        <v>120</v>
      </c>
      <c r="J128" s="574">
        <v>76</v>
      </c>
      <c r="K128" s="754">
        <v>320</v>
      </c>
      <c r="L128" s="210">
        <f t="shared" si="15"/>
        <v>421.05263157894734</v>
      </c>
      <c r="M128" s="426">
        <f t="shared" si="14"/>
        <v>266.66666666666663</v>
      </c>
      <c r="N128" s="682">
        <v>255</v>
      </c>
      <c r="O128" s="683">
        <v>231</v>
      </c>
      <c r="P128" s="162"/>
      <c r="Q128" s="162"/>
      <c r="R128" s="162"/>
    </row>
    <row r="129" spans="1:18" ht="16.5" customHeight="1">
      <c r="A129" s="407" t="s">
        <v>346</v>
      </c>
      <c r="B129" s="271">
        <v>7810</v>
      </c>
      <c r="C129" s="267">
        <f t="shared" si="20"/>
        <v>1450</v>
      </c>
      <c r="D129" s="574">
        <v>1160</v>
      </c>
      <c r="E129" s="283">
        <f t="shared" si="21"/>
        <v>1190</v>
      </c>
      <c r="F129" s="33">
        <f t="shared" si="12"/>
        <v>102.58620689655173</v>
      </c>
      <c r="G129" s="33">
        <f t="shared" si="13"/>
        <v>82.068965517241381</v>
      </c>
      <c r="H129" s="33"/>
      <c r="I129" s="593">
        <v>460</v>
      </c>
      <c r="J129" s="574">
        <v>400</v>
      </c>
      <c r="K129" s="754">
        <v>380</v>
      </c>
      <c r="L129" s="210">
        <f t="shared" si="15"/>
        <v>95</v>
      </c>
      <c r="M129" s="426">
        <f t="shared" si="14"/>
        <v>82.608695652173907</v>
      </c>
      <c r="N129" s="682">
        <v>990</v>
      </c>
      <c r="O129" s="683">
        <v>810</v>
      </c>
      <c r="P129" s="162"/>
      <c r="Q129" s="162"/>
      <c r="R129" s="162"/>
    </row>
    <row r="130" spans="1:18" ht="15.75" customHeight="1">
      <c r="A130" s="270" t="s">
        <v>300</v>
      </c>
      <c r="B130" s="271">
        <v>0</v>
      </c>
      <c r="C130" s="267">
        <f t="shared" si="20"/>
        <v>0</v>
      </c>
      <c r="D130" s="574">
        <v>950</v>
      </c>
      <c r="E130" s="283">
        <f t="shared" si="21"/>
        <v>0</v>
      </c>
      <c r="F130" s="33">
        <f t="shared" si="12"/>
        <v>0</v>
      </c>
      <c r="G130" s="33"/>
      <c r="H130" s="33"/>
      <c r="I130" s="593">
        <v>0</v>
      </c>
      <c r="J130" s="574">
        <v>550</v>
      </c>
      <c r="K130" s="210">
        <v>0</v>
      </c>
      <c r="L130" s="210"/>
      <c r="M130" s="426"/>
      <c r="N130" s="682">
        <v>0</v>
      </c>
      <c r="O130" s="683">
        <v>0</v>
      </c>
      <c r="P130" s="162"/>
      <c r="Q130" s="162"/>
      <c r="R130" s="162"/>
    </row>
    <row r="131" spans="1:18" ht="15.75" customHeight="1">
      <c r="A131" s="270" t="s">
        <v>347</v>
      </c>
      <c r="B131" s="271">
        <v>0</v>
      </c>
      <c r="C131" s="267">
        <f t="shared" si="20"/>
        <v>0</v>
      </c>
      <c r="D131" s="574">
        <v>0</v>
      </c>
      <c r="E131" s="283">
        <f t="shared" si="21"/>
        <v>0</v>
      </c>
      <c r="F131" s="33"/>
      <c r="G131" s="33"/>
      <c r="H131" s="33"/>
      <c r="I131" s="593">
        <v>0</v>
      </c>
      <c r="J131" s="574">
        <v>0</v>
      </c>
      <c r="K131" s="210">
        <v>0</v>
      </c>
      <c r="L131" s="210"/>
      <c r="M131" s="426"/>
      <c r="N131" s="682">
        <v>0</v>
      </c>
      <c r="O131" s="683">
        <v>0</v>
      </c>
      <c r="P131" s="162"/>
      <c r="Q131" s="162"/>
      <c r="R131" s="162"/>
    </row>
    <row r="132" spans="1:18" ht="15.75" customHeight="1">
      <c r="A132" s="270" t="s">
        <v>304</v>
      </c>
      <c r="B132" s="271">
        <v>2710</v>
      </c>
      <c r="C132" s="267">
        <f t="shared" si="20"/>
        <v>640</v>
      </c>
      <c r="D132" s="574">
        <v>1150</v>
      </c>
      <c r="E132" s="283">
        <f t="shared" si="21"/>
        <v>610</v>
      </c>
      <c r="F132" s="33">
        <f t="shared" si="12"/>
        <v>53.04347826086957</v>
      </c>
      <c r="G132" s="33">
        <f t="shared" si="13"/>
        <v>95.3125</v>
      </c>
      <c r="H132" s="33"/>
      <c r="I132" s="593">
        <v>210</v>
      </c>
      <c r="J132" s="574">
        <v>750</v>
      </c>
      <c r="K132" s="754">
        <v>210</v>
      </c>
      <c r="L132" s="210">
        <f t="shared" si="15"/>
        <v>28.000000000000004</v>
      </c>
      <c r="M132" s="426">
        <f t="shared" si="14"/>
        <v>100</v>
      </c>
      <c r="N132" s="682">
        <v>430</v>
      </c>
      <c r="O132" s="683">
        <v>400</v>
      </c>
      <c r="P132" s="162"/>
      <c r="Q132" s="162"/>
      <c r="R132" s="162"/>
    </row>
    <row r="133" spans="1:18" ht="15.75" customHeight="1">
      <c r="A133" s="270" t="s">
        <v>307</v>
      </c>
      <c r="B133" s="271">
        <v>15150</v>
      </c>
      <c r="C133" s="267">
        <f t="shared" si="20"/>
        <v>3600</v>
      </c>
      <c r="D133" s="574">
        <v>2544.1999999999998</v>
      </c>
      <c r="E133" s="283">
        <f t="shared" si="21"/>
        <v>3400</v>
      </c>
      <c r="F133" s="33">
        <f t="shared" si="12"/>
        <v>133.63729266567094</v>
      </c>
      <c r="G133" s="33">
        <f t="shared" si="13"/>
        <v>94.444444444444443</v>
      </c>
      <c r="H133" s="33"/>
      <c r="I133" s="593">
        <v>1200</v>
      </c>
      <c r="J133" s="574">
        <v>800</v>
      </c>
      <c r="K133" s="754">
        <v>1200</v>
      </c>
      <c r="L133" s="210">
        <f t="shared" si="15"/>
        <v>150</v>
      </c>
      <c r="M133" s="426">
        <f t="shared" si="14"/>
        <v>100</v>
      </c>
      <c r="N133" s="682">
        <v>2400</v>
      </c>
      <c r="O133" s="683">
        <v>2200</v>
      </c>
      <c r="P133" s="162"/>
      <c r="Q133" s="162"/>
      <c r="R133" s="162"/>
    </row>
    <row r="134" spans="1:18" ht="15.75" customHeight="1">
      <c r="A134" s="270" t="s">
        <v>382</v>
      </c>
      <c r="B134" s="271"/>
      <c r="C134" s="267"/>
      <c r="D134" s="574"/>
      <c r="E134" s="283">
        <f t="shared" si="21"/>
        <v>124</v>
      </c>
      <c r="F134" s="33"/>
      <c r="G134" s="33"/>
      <c r="H134" s="33"/>
      <c r="I134" s="593"/>
      <c r="J134" s="574"/>
      <c r="K134" s="754">
        <v>28</v>
      </c>
      <c r="L134" s="210"/>
      <c r="M134" s="426"/>
      <c r="N134" s="682"/>
      <c r="O134" s="683">
        <v>96</v>
      </c>
      <c r="P134" s="162"/>
      <c r="Q134" s="162"/>
      <c r="R134" s="162"/>
    </row>
    <row r="135" spans="1:18" ht="15.75" customHeight="1">
      <c r="A135" s="270" t="s">
        <v>348</v>
      </c>
      <c r="B135" s="271">
        <v>610</v>
      </c>
      <c r="C135" s="267">
        <f t="shared" si="20"/>
        <v>140</v>
      </c>
      <c r="D135" s="574"/>
      <c r="E135" s="283">
        <f t="shared" si="21"/>
        <v>630</v>
      </c>
      <c r="F135" s="33"/>
      <c r="G135" s="33">
        <f t="shared" si="13"/>
        <v>450</v>
      </c>
      <c r="H135" s="33"/>
      <c r="I135" s="593">
        <v>50</v>
      </c>
      <c r="J135" s="574"/>
      <c r="K135" s="754">
        <v>230</v>
      </c>
      <c r="L135" s="210"/>
      <c r="M135" s="426">
        <f t="shared" si="14"/>
        <v>459.99999999999994</v>
      </c>
      <c r="N135" s="682">
        <v>90</v>
      </c>
      <c r="O135" s="683">
        <v>400</v>
      </c>
      <c r="P135" s="162"/>
      <c r="Q135" s="162"/>
      <c r="R135" s="162"/>
    </row>
    <row r="136" spans="1:18" ht="16.899999999999999" customHeight="1">
      <c r="A136" s="302" t="s">
        <v>69</v>
      </c>
      <c r="B136" s="303">
        <f>SUM(B59:B135)</f>
        <v>461985</v>
      </c>
      <c r="C136" s="282">
        <f>SUM(C59:C135)</f>
        <v>84163</v>
      </c>
      <c r="D136" s="283">
        <f>SUM(D59:D133)</f>
        <v>93399.6</v>
      </c>
      <c r="E136" s="283">
        <f t="shared" si="21"/>
        <v>98442.65</v>
      </c>
      <c r="F136" s="283">
        <f t="shared" si="12"/>
        <v>105.39943425881908</v>
      </c>
      <c r="G136" s="283">
        <f>(E136/C136)*100</f>
        <v>116.96665993370007</v>
      </c>
      <c r="H136" s="283">
        <f>(E136/E136)*100</f>
        <v>100</v>
      </c>
      <c r="I136" s="296">
        <f>SUM(I59:I135)</f>
        <v>31761</v>
      </c>
      <c r="J136" s="283">
        <f>SUM(J59:J133)</f>
        <v>32828</v>
      </c>
      <c r="K136" s="329">
        <f>SUM(K59:K135)</f>
        <v>33882.5</v>
      </c>
      <c r="L136" s="329">
        <f t="shared" si="15"/>
        <v>103.21219690508103</v>
      </c>
      <c r="M136" s="427">
        <f t="shared" si="14"/>
        <v>106.67957558011398</v>
      </c>
      <c r="N136" s="688">
        <v>53054</v>
      </c>
      <c r="O136" s="687">
        <v>64560.15</v>
      </c>
      <c r="P136" s="163"/>
      <c r="Q136" s="162"/>
      <c r="R136" s="162"/>
    </row>
    <row r="137" spans="1:18">
      <c r="A137" s="48"/>
      <c r="B137" s="48"/>
      <c r="C137" s="48"/>
      <c r="D137" s="48"/>
      <c r="E137" s="469"/>
      <c r="F137" s="48"/>
      <c r="G137" s="48"/>
      <c r="H137" s="48"/>
      <c r="I137" s="48"/>
      <c r="J137" s="86"/>
      <c r="K137" s="330"/>
      <c r="L137" s="48"/>
      <c r="M137" s="48"/>
      <c r="N137" s="48"/>
      <c r="O137" s="48"/>
    </row>
    <row r="138" spans="1:18">
      <c r="A138" s="48"/>
      <c r="B138" s="48"/>
      <c r="C138" s="48"/>
      <c r="D138" s="48"/>
      <c r="E138" s="469"/>
      <c r="F138" s="48"/>
      <c r="G138" s="48"/>
      <c r="H138" s="48"/>
      <c r="I138" s="48"/>
      <c r="J138" s="86"/>
      <c r="K138" s="331"/>
      <c r="L138" s="86"/>
      <c r="M138" s="86"/>
      <c r="N138" s="48"/>
      <c r="O138" s="48"/>
    </row>
    <row r="139" spans="1:18">
      <c r="A139" s="48"/>
      <c r="B139" s="48"/>
      <c r="C139" s="48"/>
      <c r="D139" s="48"/>
      <c r="E139" s="469"/>
      <c r="F139" s="48"/>
      <c r="G139" s="48"/>
      <c r="H139" s="48"/>
      <c r="I139" s="48"/>
      <c r="J139" s="86"/>
      <c r="K139" s="331"/>
      <c r="L139" s="86"/>
      <c r="M139" s="48"/>
      <c r="N139" s="48"/>
      <c r="O139" s="48"/>
    </row>
    <row r="140" spans="1:18">
      <c r="A140" s="48"/>
      <c r="B140" s="48"/>
      <c r="C140" s="48"/>
      <c r="D140" s="48"/>
      <c r="E140" s="469"/>
      <c r="F140" s="48"/>
      <c r="G140" s="48"/>
      <c r="H140" s="48"/>
      <c r="I140" s="48"/>
      <c r="J140" s="86"/>
      <c r="K140" s="330"/>
      <c r="L140" s="257"/>
      <c r="M140" s="258"/>
      <c r="N140" s="48"/>
      <c r="O140" s="48"/>
    </row>
    <row r="141" spans="1:18">
      <c r="A141" s="48"/>
      <c r="B141" s="48"/>
      <c r="C141" s="48"/>
      <c r="D141" s="48"/>
      <c r="E141" s="469"/>
      <c r="F141" s="48"/>
      <c r="G141" s="48"/>
      <c r="H141" s="48"/>
      <c r="I141" s="48"/>
      <c r="J141" s="86"/>
      <c r="K141" s="330"/>
      <c r="L141" s="48"/>
      <c r="M141" s="48"/>
      <c r="N141" s="48"/>
      <c r="O141" s="48"/>
    </row>
    <row r="142" spans="1:18">
      <c r="A142" s="48"/>
      <c r="B142" s="48"/>
      <c r="C142" s="48"/>
      <c r="D142" s="48"/>
      <c r="E142" s="469"/>
      <c r="F142" s="48"/>
      <c r="G142" s="48"/>
      <c r="H142" s="48"/>
      <c r="I142" s="48"/>
      <c r="J142" s="86"/>
      <c r="K142" s="330"/>
      <c r="L142" s="48"/>
      <c r="M142" s="48"/>
      <c r="N142" s="48"/>
      <c r="O142" s="48"/>
    </row>
    <row r="143" spans="1:18">
      <c r="A143" s="48"/>
      <c r="B143" s="48"/>
      <c r="C143" s="48"/>
      <c r="D143" s="48"/>
      <c r="E143" s="469"/>
      <c r="F143" s="48"/>
      <c r="G143" s="48"/>
      <c r="H143" s="48"/>
      <c r="I143" s="48"/>
      <c r="J143" s="86"/>
      <c r="K143" s="330"/>
      <c r="L143" s="48"/>
      <c r="M143" s="48"/>
      <c r="N143" s="48"/>
      <c r="O143" s="48"/>
    </row>
    <row r="144" spans="1:18">
      <c r="A144" s="48"/>
      <c r="B144" s="48"/>
      <c r="C144" s="48"/>
      <c r="D144" s="48"/>
      <c r="E144" s="469"/>
      <c r="F144" s="48"/>
      <c r="G144" s="48"/>
      <c r="H144" s="48"/>
      <c r="I144" s="48"/>
      <c r="J144" s="86"/>
      <c r="K144" s="330"/>
      <c r="L144" s="48"/>
      <c r="M144" s="48"/>
      <c r="N144" s="48"/>
      <c r="O144" s="48"/>
    </row>
  </sheetData>
  <mergeCells count="14">
    <mergeCell ref="A1:K1"/>
    <mergeCell ref="A58:O58"/>
    <mergeCell ref="A2:A3"/>
    <mergeCell ref="C2:C3"/>
    <mergeCell ref="E2:E3"/>
    <mergeCell ref="G2:G3"/>
    <mergeCell ref="H2:H3"/>
    <mergeCell ref="I2:I3"/>
    <mergeCell ref="K2:K3"/>
    <mergeCell ref="M2:M3"/>
    <mergeCell ref="D2:D3"/>
    <mergeCell ref="F2:F3"/>
    <mergeCell ref="J2:J3"/>
    <mergeCell ref="L2:L3"/>
  </mergeCells>
  <pageMargins left="0.6692913385826772" right="0.19685039370078741" top="0" bottom="0" header="0" footer="0"/>
  <pageSetup paperSize="9" scale="80" orientation="landscape" horizontalDpi="300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>
  <sheetPr>
    <tabColor theme="0"/>
  </sheetPr>
  <dimension ref="A1:U28"/>
  <sheetViews>
    <sheetView zoomScale="102" zoomScaleNormal="102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K24" sqref="K24"/>
    </sheetView>
  </sheetViews>
  <sheetFormatPr defaultColWidth="8.77734375" defaultRowHeight="12.75"/>
  <cols>
    <col min="1" max="1" width="10.5546875" style="343" customWidth="1"/>
    <col min="2" max="2" width="7" style="343" customWidth="1"/>
    <col min="3" max="3" width="6.109375" style="343" customWidth="1"/>
    <col min="4" max="4" width="7.77734375" style="343" customWidth="1"/>
    <col min="5" max="8" width="6.6640625" style="343" customWidth="1"/>
    <col min="9" max="9" width="5.77734375" style="343" customWidth="1"/>
    <col min="10" max="10" width="5.109375" style="343" customWidth="1"/>
    <col min="11" max="11" width="5.6640625" style="343" customWidth="1"/>
    <col min="12" max="12" width="6.6640625" style="343" customWidth="1"/>
    <col min="13" max="13" width="5.77734375" style="343" customWidth="1"/>
    <col min="14" max="14" width="6.21875" style="343" customWidth="1"/>
    <col min="15" max="15" width="4.77734375" style="343" customWidth="1"/>
    <col min="16" max="18" width="5.6640625" style="343" customWidth="1"/>
    <col min="19" max="19" width="5" style="343" customWidth="1"/>
    <col min="20" max="16384" width="8.77734375" style="11"/>
  </cols>
  <sheetData>
    <row r="1" spans="1:21" ht="15.6" customHeight="1" thickBot="1">
      <c r="A1" s="153" t="s">
        <v>397</v>
      </c>
      <c r="B1" s="153"/>
      <c r="C1" s="153"/>
      <c r="D1" s="153"/>
      <c r="E1" s="967"/>
      <c r="F1" s="967"/>
      <c r="G1" s="967"/>
      <c r="H1" s="967"/>
      <c r="I1" s="153"/>
      <c r="J1" s="153"/>
      <c r="K1" s="153"/>
      <c r="L1" s="153"/>
      <c r="M1" s="153"/>
      <c r="N1" s="153"/>
      <c r="O1" s="153"/>
      <c r="P1" s="153"/>
      <c r="Q1" s="153"/>
      <c r="R1" s="153"/>
      <c r="S1" s="153"/>
    </row>
    <row r="2" spans="1:21" ht="20.45" customHeight="1" thickBot="1">
      <c r="A2" s="224" t="s">
        <v>23</v>
      </c>
      <c r="B2" s="211" t="s">
        <v>24</v>
      </c>
      <c r="C2" s="968" t="s">
        <v>105</v>
      </c>
      <c r="D2" s="969"/>
      <c r="E2" s="969"/>
      <c r="F2" s="969"/>
      <c r="G2" s="969"/>
      <c r="H2" s="969"/>
      <c r="I2" s="969"/>
      <c r="J2" s="969"/>
      <c r="K2" s="969"/>
      <c r="L2" s="969"/>
      <c r="M2" s="970"/>
      <c r="N2" s="968" t="s">
        <v>86</v>
      </c>
      <c r="O2" s="969"/>
      <c r="P2" s="969"/>
      <c r="Q2" s="969"/>
      <c r="R2" s="969"/>
      <c r="S2" s="970"/>
    </row>
    <row r="3" spans="1:21" ht="21.6" customHeight="1" thickBot="1">
      <c r="A3" s="225" t="s">
        <v>25</v>
      </c>
      <c r="B3" s="218" t="s">
        <v>398</v>
      </c>
      <c r="C3" s="226" t="s">
        <v>163</v>
      </c>
      <c r="D3" s="213" t="s">
        <v>83</v>
      </c>
      <c r="E3" s="213" t="s">
        <v>18</v>
      </c>
      <c r="F3" s="214" t="s">
        <v>26</v>
      </c>
      <c r="G3" s="213" t="s">
        <v>27</v>
      </c>
      <c r="H3" s="213" t="s">
        <v>146</v>
      </c>
      <c r="I3" s="213" t="s">
        <v>206</v>
      </c>
      <c r="J3" s="214" t="s">
        <v>19</v>
      </c>
      <c r="K3" s="215" t="s">
        <v>267</v>
      </c>
      <c r="L3" s="216" t="s">
        <v>20</v>
      </c>
      <c r="M3" s="217" t="s">
        <v>28</v>
      </c>
      <c r="N3" s="219" t="s">
        <v>24</v>
      </c>
      <c r="O3" s="220" t="s">
        <v>26</v>
      </c>
      <c r="P3" s="221" t="s">
        <v>83</v>
      </c>
      <c r="Q3" s="222" t="s">
        <v>147</v>
      </c>
      <c r="R3" s="223" t="s">
        <v>22</v>
      </c>
      <c r="S3" s="222" t="s">
        <v>28</v>
      </c>
    </row>
    <row r="4" spans="1:21" ht="23.1" customHeight="1" thickBot="1">
      <c r="A4" s="73" t="s">
        <v>87</v>
      </c>
      <c r="B4" s="471">
        <v>3300</v>
      </c>
      <c r="C4" s="387"/>
      <c r="D4" s="763">
        <v>295</v>
      </c>
      <c r="E4" s="765">
        <v>21.9</v>
      </c>
      <c r="F4" s="645"/>
      <c r="G4" s="756">
        <v>110</v>
      </c>
      <c r="H4" s="781">
        <v>2470</v>
      </c>
      <c r="I4" s="645"/>
      <c r="J4" s="645"/>
      <c r="K4" s="645"/>
      <c r="L4" s="761">
        <f>SUM(C4:K4)</f>
        <v>2896.9</v>
      </c>
      <c r="M4" s="395">
        <f>L4-B4</f>
        <v>-403.09999999999991</v>
      </c>
      <c r="N4" s="569">
        <v>30</v>
      </c>
      <c r="O4" s="396"/>
      <c r="P4" s="782">
        <v>48</v>
      </c>
      <c r="Q4" s="783"/>
      <c r="R4" s="760">
        <f>SUM(O4:Q4)</f>
        <v>48</v>
      </c>
      <c r="S4" s="397">
        <f>R4-N4</f>
        <v>18</v>
      </c>
      <c r="T4" s="343"/>
      <c r="U4" s="343"/>
    </row>
    <row r="5" spans="1:21" ht="23.1" customHeight="1" thickBot="1">
      <c r="A5" s="66" t="s">
        <v>88</v>
      </c>
      <c r="B5" s="472">
        <v>388</v>
      </c>
      <c r="C5" s="389"/>
      <c r="D5" s="763">
        <v>360</v>
      </c>
      <c r="E5" s="764">
        <v>37.4</v>
      </c>
      <c r="F5" s="83"/>
      <c r="G5" s="398">
        <v>0</v>
      </c>
      <c r="H5" s="83"/>
      <c r="I5" s="83"/>
      <c r="J5" s="83"/>
      <c r="K5" s="83"/>
      <c r="L5" s="761">
        <f t="shared" ref="L5:L21" si="0">SUM(C5:K5)</f>
        <v>397.4</v>
      </c>
      <c r="M5" s="395">
        <f t="shared" ref="M5:M22" si="1">L5-B5</f>
        <v>9.3999999999999773</v>
      </c>
      <c r="N5" s="570">
        <v>7</v>
      </c>
      <c r="O5" s="386"/>
      <c r="P5" s="83">
        <v>0</v>
      </c>
      <c r="Q5" s="83"/>
      <c r="R5" s="394">
        <f t="shared" ref="R5:R22" si="2">SUM(O5:Q5)</f>
        <v>0</v>
      </c>
      <c r="S5" s="397">
        <f t="shared" ref="S5:S22" si="3">R5-N5</f>
        <v>-7</v>
      </c>
      <c r="T5" s="343"/>
      <c r="U5" s="343"/>
    </row>
    <row r="6" spans="1:21" ht="23.1" customHeight="1" thickBot="1">
      <c r="A6" s="66" t="s">
        <v>89</v>
      </c>
      <c r="B6" s="472">
        <v>315</v>
      </c>
      <c r="C6" s="389"/>
      <c r="D6" s="764">
        <v>40</v>
      </c>
      <c r="E6" s="764">
        <v>3.7</v>
      </c>
      <c r="F6" s="83"/>
      <c r="G6" s="398"/>
      <c r="H6" s="762">
        <v>290</v>
      </c>
      <c r="I6" s="83"/>
      <c r="J6" s="83"/>
      <c r="K6" s="83"/>
      <c r="L6" s="761">
        <f t="shared" si="0"/>
        <v>333.7</v>
      </c>
      <c r="M6" s="395">
        <f t="shared" si="1"/>
        <v>18.699999999999989</v>
      </c>
      <c r="N6" s="570">
        <v>6</v>
      </c>
      <c r="O6" s="386"/>
      <c r="P6" s="762">
        <v>7</v>
      </c>
      <c r="Q6" s="762"/>
      <c r="R6" s="760">
        <f t="shared" si="2"/>
        <v>7</v>
      </c>
      <c r="S6" s="397">
        <f t="shared" si="3"/>
        <v>1</v>
      </c>
      <c r="T6" s="343"/>
      <c r="U6" s="343"/>
    </row>
    <row r="7" spans="1:21" ht="23.1" customHeight="1" thickBot="1">
      <c r="A7" s="66" t="s">
        <v>90</v>
      </c>
      <c r="B7" s="472">
        <v>1090</v>
      </c>
      <c r="C7" s="785">
        <v>5</v>
      </c>
      <c r="D7" s="764">
        <v>37</v>
      </c>
      <c r="E7" s="81"/>
      <c r="F7" s="83"/>
      <c r="G7" s="755">
        <v>740</v>
      </c>
      <c r="H7" s="762">
        <v>757</v>
      </c>
      <c r="I7" s="83"/>
      <c r="J7" s="83"/>
      <c r="K7" s="83"/>
      <c r="L7" s="761">
        <f t="shared" si="0"/>
        <v>1539</v>
      </c>
      <c r="M7" s="395">
        <f t="shared" si="1"/>
        <v>449</v>
      </c>
      <c r="N7" s="570">
        <v>8</v>
      </c>
      <c r="O7" s="386"/>
      <c r="P7" s="762">
        <v>3</v>
      </c>
      <c r="Q7" s="762"/>
      <c r="R7" s="760">
        <f t="shared" si="2"/>
        <v>3</v>
      </c>
      <c r="S7" s="397">
        <f t="shared" si="3"/>
        <v>-5</v>
      </c>
      <c r="T7" s="343"/>
      <c r="U7" s="343"/>
    </row>
    <row r="8" spans="1:21" ht="23.1" customHeight="1" thickBot="1">
      <c r="A8" s="66" t="s">
        <v>91</v>
      </c>
      <c r="B8" s="472">
        <v>600</v>
      </c>
      <c r="C8" s="785"/>
      <c r="D8" s="764">
        <v>43</v>
      </c>
      <c r="E8" s="764">
        <v>56.6</v>
      </c>
      <c r="F8" s="83"/>
      <c r="G8" s="398">
        <v>0</v>
      </c>
      <c r="H8" s="762">
        <v>351</v>
      </c>
      <c r="I8" s="83"/>
      <c r="J8" s="83"/>
      <c r="K8" s="83"/>
      <c r="L8" s="761">
        <f t="shared" si="0"/>
        <v>450.6</v>
      </c>
      <c r="M8" s="395">
        <f t="shared" si="1"/>
        <v>-149.39999999999998</v>
      </c>
      <c r="N8" s="570">
        <v>9</v>
      </c>
      <c r="O8" s="386"/>
      <c r="P8" s="762">
        <v>7</v>
      </c>
      <c r="Q8" s="762"/>
      <c r="R8" s="760">
        <f t="shared" si="2"/>
        <v>7</v>
      </c>
      <c r="S8" s="397">
        <f t="shared" si="3"/>
        <v>-2</v>
      </c>
      <c r="T8" s="343"/>
      <c r="U8" s="343"/>
    </row>
    <row r="9" spans="1:21" ht="23.1" customHeight="1" thickBot="1">
      <c r="A9" s="66" t="s">
        <v>92</v>
      </c>
      <c r="B9" s="472">
        <v>950</v>
      </c>
      <c r="C9" s="785"/>
      <c r="D9" s="763">
        <v>86.4</v>
      </c>
      <c r="E9" s="81"/>
      <c r="F9" s="83"/>
      <c r="G9" s="398"/>
      <c r="H9" s="762">
        <v>700.6</v>
      </c>
      <c r="I9" s="83"/>
      <c r="J9" s="83"/>
      <c r="K9" s="83"/>
      <c r="L9" s="761">
        <f t="shared" si="0"/>
        <v>787</v>
      </c>
      <c r="M9" s="395">
        <f t="shared" si="1"/>
        <v>-163</v>
      </c>
      <c r="N9" s="570">
        <v>12</v>
      </c>
      <c r="O9" s="386"/>
      <c r="P9" s="762">
        <v>12</v>
      </c>
      <c r="Q9" s="83"/>
      <c r="R9" s="760">
        <f t="shared" si="2"/>
        <v>12</v>
      </c>
      <c r="S9" s="397">
        <f t="shared" si="3"/>
        <v>0</v>
      </c>
      <c r="T9" s="343"/>
      <c r="U9" s="343"/>
    </row>
    <row r="10" spans="1:21" ht="23.1" customHeight="1" thickBot="1">
      <c r="A10" s="66" t="s">
        <v>93</v>
      </c>
      <c r="B10" s="472">
        <v>3850</v>
      </c>
      <c r="C10" s="785"/>
      <c r="D10" s="763">
        <v>403</v>
      </c>
      <c r="E10" s="764">
        <v>65.3</v>
      </c>
      <c r="F10" s="390">
        <v>0</v>
      </c>
      <c r="G10" s="398"/>
      <c r="H10" s="762">
        <v>3383</v>
      </c>
      <c r="I10" s="83"/>
      <c r="J10" s="83"/>
      <c r="K10" s="83"/>
      <c r="L10" s="761">
        <f t="shared" si="0"/>
        <v>3851.3</v>
      </c>
      <c r="M10" s="395">
        <f t="shared" si="1"/>
        <v>1.3000000000001819</v>
      </c>
      <c r="N10" s="570">
        <v>27</v>
      </c>
      <c r="O10" s="386">
        <v>0</v>
      </c>
      <c r="P10" s="762">
        <v>18</v>
      </c>
      <c r="Q10" s="762"/>
      <c r="R10" s="760">
        <f t="shared" si="2"/>
        <v>18</v>
      </c>
      <c r="S10" s="397">
        <f t="shared" si="3"/>
        <v>-9</v>
      </c>
      <c r="T10" s="343"/>
      <c r="U10" s="343"/>
    </row>
    <row r="11" spans="1:21" ht="23.1" customHeight="1" thickBot="1">
      <c r="A11" s="58" t="s">
        <v>94</v>
      </c>
      <c r="B11" s="472">
        <v>5850</v>
      </c>
      <c r="C11" s="785">
        <v>230</v>
      </c>
      <c r="D11" s="81">
        <v>1399</v>
      </c>
      <c r="E11" s="764">
        <v>102.2</v>
      </c>
      <c r="G11" s="759">
        <v>203</v>
      </c>
      <c r="H11" s="759">
        <v>3564.5</v>
      </c>
      <c r="I11" s="83"/>
      <c r="J11" s="83"/>
      <c r="K11" s="83"/>
      <c r="L11" s="388">
        <f t="shared" si="0"/>
        <v>5498.7</v>
      </c>
      <c r="M11" s="395">
        <f t="shared" si="1"/>
        <v>-351.30000000000018</v>
      </c>
      <c r="N11" s="570">
        <v>37</v>
      </c>
      <c r="O11" s="386"/>
      <c r="P11" s="762">
        <v>42.4</v>
      </c>
      <c r="Q11" s="762"/>
      <c r="R11" s="760">
        <f t="shared" si="2"/>
        <v>42.4</v>
      </c>
      <c r="S11" s="397">
        <f t="shared" si="3"/>
        <v>5.3999999999999986</v>
      </c>
      <c r="T11" s="343"/>
      <c r="U11" s="343"/>
    </row>
    <row r="12" spans="1:21" ht="23.1" customHeight="1" thickBot="1">
      <c r="A12" s="66" t="s">
        <v>95</v>
      </c>
      <c r="B12" s="472">
        <v>325</v>
      </c>
      <c r="C12" s="785"/>
      <c r="D12" s="81"/>
      <c r="E12" s="764">
        <v>62.5</v>
      </c>
      <c r="F12" s="390"/>
      <c r="G12" s="398"/>
      <c r="H12" s="762">
        <v>290</v>
      </c>
      <c r="I12" s="762"/>
      <c r="J12" s="762"/>
      <c r="K12" s="762"/>
      <c r="L12" s="761">
        <f t="shared" si="0"/>
        <v>352.5</v>
      </c>
      <c r="M12" s="395">
        <f t="shared" si="1"/>
        <v>27.5</v>
      </c>
      <c r="N12" s="570">
        <v>2</v>
      </c>
      <c r="O12" s="386"/>
      <c r="P12" s="83">
        <v>0</v>
      </c>
      <c r="Q12" s="83"/>
      <c r="R12" s="394">
        <f t="shared" si="2"/>
        <v>0</v>
      </c>
      <c r="S12" s="397">
        <f t="shared" si="3"/>
        <v>-2</v>
      </c>
      <c r="T12" s="343"/>
      <c r="U12" s="343"/>
    </row>
    <row r="13" spans="1:21" ht="23.1" customHeight="1" thickBot="1">
      <c r="A13" s="280" t="s">
        <v>96</v>
      </c>
      <c r="B13" s="472">
        <v>8300</v>
      </c>
      <c r="C13" s="785"/>
      <c r="D13" s="763">
        <v>9480</v>
      </c>
      <c r="E13" s="764">
        <v>67.5</v>
      </c>
      <c r="F13" s="390"/>
      <c r="G13" s="755">
        <v>127.1</v>
      </c>
      <c r="H13" s="83"/>
      <c r="I13" s="83"/>
      <c r="J13" s="83"/>
      <c r="K13" s="83"/>
      <c r="L13" s="761">
        <f t="shared" si="0"/>
        <v>9674.6</v>
      </c>
      <c r="M13" s="395">
        <f t="shared" si="1"/>
        <v>1374.6000000000004</v>
      </c>
      <c r="N13" s="570">
        <v>33</v>
      </c>
      <c r="O13" s="386"/>
      <c r="P13" s="762">
        <v>54</v>
      </c>
      <c r="Q13" s="762"/>
      <c r="R13" s="760">
        <f t="shared" si="2"/>
        <v>54</v>
      </c>
      <c r="S13" s="397">
        <f t="shared" si="3"/>
        <v>21</v>
      </c>
      <c r="T13" s="343"/>
      <c r="U13" s="343"/>
    </row>
    <row r="14" spans="1:21" ht="23.1" customHeight="1" thickBot="1">
      <c r="A14" s="280" t="s">
        <v>97</v>
      </c>
      <c r="B14" s="472">
        <v>2350</v>
      </c>
      <c r="C14" s="785"/>
      <c r="D14" s="764">
        <v>56</v>
      </c>
      <c r="E14" s="764"/>
      <c r="F14" s="390">
        <v>0</v>
      </c>
      <c r="G14" s="398">
        <v>0</v>
      </c>
      <c r="H14" s="762">
        <v>2310</v>
      </c>
      <c r="I14" s="83"/>
      <c r="J14" s="83"/>
      <c r="K14" s="83"/>
      <c r="L14" s="761">
        <f t="shared" si="0"/>
        <v>2366</v>
      </c>
      <c r="M14" s="395">
        <f t="shared" si="1"/>
        <v>16</v>
      </c>
      <c r="N14" s="570">
        <v>22</v>
      </c>
      <c r="O14" s="386">
        <v>0</v>
      </c>
      <c r="P14" s="762">
        <v>5</v>
      </c>
      <c r="Q14" s="762"/>
      <c r="R14" s="760">
        <f t="shared" si="2"/>
        <v>5</v>
      </c>
      <c r="S14" s="397">
        <f t="shared" si="3"/>
        <v>-17</v>
      </c>
      <c r="T14" s="343"/>
      <c r="U14" s="343"/>
    </row>
    <row r="15" spans="1:21" ht="23.1" customHeight="1" thickBot="1">
      <c r="A15" s="280" t="s">
        <v>98</v>
      </c>
      <c r="B15" s="472">
        <v>245</v>
      </c>
      <c r="C15" s="785"/>
      <c r="D15" s="763">
        <v>245</v>
      </c>
      <c r="E15" s="764"/>
      <c r="F15" s="390"/>
      <c r="G15" s="398">
        <v>0</v>
      </c>
      <c r="H15" s="83"/>
      <c r="I15" s="83"/>
      <c r="J15" s="83"/>
      <c r="K15" s="83"/>
      <c r="L15" s="761">
        <f t="shared" si="0"/>
        <v>245</v>
      </c>
      <c r="M15" s="395">
        <f t="shared" si="1"/>
        <v>0</v>
      </c>
      <c r="N15" s="570">
        <v>7</v>
      </c>
      <c r="O15" s="386"/>
      <c r="P15" s="762">
        <v>7</v>
      </c>
      <c r="Q15" s="83"/>
      <c r="R15" s="760">
        <f t="shared" si="2"/>
        <v>7</v>
      </c>
      <c r="S15" s="397">
        <f t="shared" si="3"/>
        <v>0</v>
      </c>
      <c r="T15" s="343"/>
      <c r="U15" s="343"/>
    </row>
    <row r="16" spans="1:21" ht="23.1" customHeight="1" thickBot="1">
      <c r="A16" s="280" t="s">
        <v>99</v>
      </c>
      <c r="B16" s="472">
        <v>1050</v>
      </c>
      <c r="C16" s="785"/>
      <c r="D16" s="763">
        <v>1030</v>
      </c>
      <c r="E16" s="764">
        <v>14.6</v>
      </c>
      <c r="F16" s="390"/>
      <c r="G16" s="398"/>
      <c r="H16" s="759">
        <v>28</v>
      </c>
      <c r="I16" s="83"/>
      <c r="J16" s="83"/>
      <c r="K16" s="83"/>
      <c r="L16" s="761">
        <f t="shared" si="0"/>
        <v>1072.5999999999999</v>
      </c>
      <c r="M16" s="395">
        <f t="shared" si="1"/>
        <v>22.599999999999909</v>
      </c>
      <c r="N16" s="570">
        <v>26</v>
      </c>
      <c r="O16" s="386"/>
      <c r="P16" s="762">
        <v>21</v>
      </c>
      <c r="Q16" s="83"/>
      <c r="R16" s="760">
        <f t="shared" si="2"/>
        <v>21</v>
      </c>
      <c r="S16" s="397">
        <f t="shared" si="3"/>
        <v>-5</v>
      </c>
      <c r="T16" s="343"/>
      <c r="U16" s="343"/>
    </row>
    <row r="17" spans="1:21" ht="23.1" customHeight="1" thickBot="1">
      <c r="A17" s="280" t="s">
        <v>100</v>
      </c>
      <c r="B17" s="472">
        <v>910</v>
      </c>
      <c r="C17" s="785"/>
      <c r="D17" s="81">
        <v>90</v>
      </c>
      <c r="E17" s="764"/>
      <c r="F17" s="390"/>
      <c r="G17" s="398"/>
      <c r="H17" s="762">
        <v>680</v>
      </c>
      <c r="I17" s="83"/>
      <c r="J17" s="83"/>
      <c r="K17" s="83"/>
      <c r="L17" s="388">
        <f t="shared" si="0"/>
        <v>770</v>
      </c>
      <c r="M17" s="395">
        <f t="shared" si="1"/>
        <v>-140</v>
      </c>
      <c r="N17" s="570">
        <v>9</v>
      </c>
      <c r="O17" s="386"/>
      <c r="P17" s="762">
        <v>16</v>
      </c>
      <c r="Q17" s="762"/>
      <c r="R17" s="760">
        <f t="shared" si="2"/>
        <v>16</v>
      </c>
      <c r="S17" s="397">
        <f t="shared" si="3"/>
        <v>7</v>
      </c>
      <c r="T17" s="343"/>
      <c r="U17" s="343"/>
    </row>
    <row r="18" spans="1:21" ht="23.1" customHeight="1" thickBot="1">
      <c r="A18" s="280" t="s">
        <v>101</v>
      </c>
      <c r="B18" s="472">
        <v>55841</v>
      </c>
      <c r="C18" s="785"/>
      <c r="D18" s="572">
        <v>24591.200000000001</v>
      </c>
      <c r="E18" s="764">
        <v>148</v>
      </c>
      <c r="F18" s="390">
        <v>0</v>
      </c>
      <c r="G18" s="398"/>
      <c r="H18" s="83">
        <v>18080.400000000001</v>
      </c>
      <c r="I18" s="762">
        <v>13500</v>
      </c>
      <c r="J18" s="762">
        <v>472</v>
      </c>
      <c r="K18" s="762">
        <v>174</v>
      </c>
      <c r="L18" s="388">
        <f>SUM(C18:K18)</f>
        <v>56965.600000000006</v>
      </c>
      <c r="M18" s="395">
        <f t="shared" si="1"/>
        <v>1124.6000000000058</v>
      </c>
      <c r="N18" s="570">
        <v>235</v>
      </c>
      <c r="O18" s="386">
        <v>0</v>
      </c>
      <c r="P18" s="83">
        <v>288.60000000000002</v>
      </c>
      <c r="Q18" s="83"/>
      <c r="R18" s="394">
        <f t="shared" si="2"/>
        <v>288.60000000000002</v>
      </c>
      <c r="S18" s="399">
        <f t="shared" si="3"/>
        <v>53.600000000000023</v>
      </c>
      <c r="T18" s="343"/>
      <c r="U18" s="343"/>
    </row>
    <row r="19" spans="1:21" ht="23.1" customHeight="1" thickBot="1">
      <c r="A19" s="280" t="s">
        <v>102</v>
      </c>
      <c r="B19" s="472">
        <v>450</v>
      </c>
      <c r="C19" s="785">
        <v>50</v>
      </c>
      <c r="D19" s="764">
        <v>68</v>
      </c>
      <c r="E19" s="764"/>
      <c r="F19" s="83"/>
      <c r="G19" s="398">
        <v>0</v>
      </c>
      <c r="H19" s="788">
        <v>405</v>
      </c>
      <c r="I19" s="766"/>
      <c r="J19" s="766"/>
      <c r="K19" s="766"/>
      <c r="L19" s="761">
        <f t="shared" si="0"/>
        <v>523</v>
      </c>
      <c r="M19" s="395">
        <f t="shared" si="1"/>
        <v>73</v>
      </c>
      <c r="N19" s="570">
        <v>9</v>
      </c>
      <c r="O19" s="386"/>
      <c r="P19" s="762">
        <v>4</v>
      </c>
      <c r="Q19" s="762"/>
      <c r="R19" s="760">
        <f t="shared" si="2"/>
        <v>4</v>
      </c>
      <c r="S19" s="397">
        <f t="shared" si="3"/>
        <v>-5</v>
      </c>
      <c r="T19" s="343"/>
      <c r="U19" s="343"/>
    </row>
    <row r="20" spans="1:21" ht="23.1" customHeight="1" thickBot="1">
      <c r="A20" s="280" t="s">
        <v>103</v>
      </c>
      <c r="B20" s="473">
        <v>430</v>
      </c>
      <c r="C20" s="785"/>
      <c r="D20" s="764">
        <v>10</v>
      </c>
      <c r="E20" s="764">
        <v>31.7</v>
      </c>
      <c r="F20" s="83"/>
      <c r="G20" s="398">
        <v>0</v>
      </c>
      <c r="H20" s="762">
        <v>288</v>
      </c>
      <c r="I20" s="83"/>
      <c r="J20" s="762"/>
      <c r="K20" s="83"/>
      <c r="L20" s="761">
        <f t="shared" si="0"/>
        <v>329.7</v>
      </c>
      <c r="M20" s="395">
        <f t="shared" si="1"/>
        <v>-100.30000000000001</v>
      </c>
      <c r="N20" s="570">
        <v>8</v>
      </c>
      <c r="O20" s="386"/>
      <c r="P20" s="83">
        <v>0</v>
      </c>
      <c r="Q20" s="83"/>
      <c r="R20" s="760">
        <f t="shared" si="2"/>
        <v>0</v>
      </c>
      <c r="S20" s="397">
        <f t="shared" si="3"/>
        <v>-8</v>
      </c>
      <c r="T20" s="343"/>
      <c r="U20" s="343"/>
    </row>
    <row r="21" spans="1:21" ht="19.149999999999999" customHeight="1" thickBot="1">
      <c r="A21" s="281" t="s">
        <v>262</v>
      </c>
      <c r="B21" s="573"/>
      <c r="C21" s="786"/>
      <c r="D21" s="149"/>
      <c r="E21" s="149"/>
      <c r="F21" s="391"/>
      <c r="G21" s="392"/>
      <c r="H21" s="391"/>
      <c r="I21" s="391"/>
      <c r="J21" s="767"/>
      <c r="K21" s="391"/>
      <c r="L21" s="388">
        <f t="shared" si="0"/>
        <v>0</v>
      </c>
      <c r="M21" s="395">
        <f t="shared" si="1"/>
        <v>0</v>
      </c>
      <c r="N21" s="400"/>
      <c r="O21" s="401"/>
      <c r="P21" s="391"/>
      <c r="Q21" s="391"/>
      <c r="R21" s="394">
        <f t="shared" si="2"/>
        <v>0</v>
      </c>
      <c r="S21" s="397">
        <f t="shared" si="3"/>
        <v>0</v>
      </c>
      <c r="T21" s="343"/>
      <c r="U21" s="343"/>
    </row>
    <row r="22" spans="1:21" ht="23.1" customHeight="1" thickBot="1">
      <c r="A22" s="212" t="s">
        <v>20</v>
      </c>
      <c r="B22" s="646">
        <f t="shared" ref="B22:H22" si="4">SUM(B4:B21)</f>
        <v>86244</v>
      </c>
      <c r="C22" s="787">
        <f t="shared" si="4"/>
        <v>285</v>
      </c>
      <c r="D22" s="393">
        <f t="shared" si="4"/>
        <v>38233.599999999999</v>
      </c>
      <c r="E22" s="757">
        <f t="shared" si="4"/>
        <v>611.40000000000009</v>
      </c>
      <c r="F22" s="393">
        <f t="shared" si="4"/>
        <v>0</v>
      </c>
      <c r="G22" s="757">
        <f t="shared" si="4"/>
        <v>1180.0999999999999</v>
      </c>
      <c r="H22" s="393">
        <f t="shared" si="4"/>
        <v>33597.5</v>
      </c>
      <c r="I22" s="757">
        <f>SUM(I18:I21)</f>
        <v>13500</v>
      </c>
      <c r="J22" s="757">
        <f>SUM(J4:J21)</f>
        <v>472</v>
      </c>
      <c r="K22" s="757">
        <f>SUM(K18:K21)</f>
        <v>174</v>
      </c>
      <c r="L22" s="393">
        <f>SUM(L4:L21)</f>
        <v>88053.6</v>
      </c>
      <c r="M22" s="402">
        <f t="shared" si="1"/>
        <v>1809.6000000000058</v>
      </c>
      <c r="N22" s="646">
        <f>SUM(N4:N21)</f>
        <v>487</v>
      </c>
      <c r="O22" s="403">
        <f>SUM(O4:O21)</f>
        <v>0</v>
      </c>
      <c r="P22" s="403">
        <f>SUM(P4:P21)</f>
        <v>533</v>
      </c>
      <c r="Q22" s="404">
        <f>SUM(Q4:Q21)</f>
        <v>0</v>
      </c>
      <c r="R22" s="394">
        <f t="shared" si="2"/>
        <v>533</v>
      </c>
      <c r="S22" s="405">
        <f t="shared" si="3"/>
        <v>46</v>
      </c>
      <c r="T22" s="343"/>
      <c r="U22" s="343"/>
    </row>
    <row r="23" spans="1:21" ht="15">
      <c r="A23" s="12"/>
      <c r="B23" s="12"/>
      <c r="C23" s="12"/>
      <c r="D23" s="12"/>
      <c r="E23" s="12"/>
      <c r="F23" s="12"/>
      <c r="G23" s="12"/>
      <c r="H23" s="12"/>
      <c r="I23" s="12"/>
      <c r="J23" s="768"/>
      <c r="K23" s="12"/>
      <c r="L23" s="12"/>
      <c r="M23" s="12"/>
      <c r="N23" s="12"/>
      <c r="O23" s="12"/>
      <c r="P23" s="12"/>
      <c r="Q23" s="12"/>
      <c r="R23" s="12"/>
      <c r="T23" s="343"/>
      <c r="U23" s="343"/>
    </row>
    <row r="24" spans="1:21" ht="15">
      <c r="A24" s="12"/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T24" s="327"/>
    </row>
    <row r="25" spans="1:21" ht="15">
      <c r="A25" s="12"/>
      <c r="B25" s="12"/>
      <c r="C25" s="343" t="s">
        <v>83</v>
      </c>
      <c r="D25" s="344">
        <f>D22+E22+F22+G22+J22+K22</f>
        <v>40671.1</v>
      </c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T25" s="327"/>
    </row>
    <row r="26" spans="1:21" ht="15">
      <c r="A26" s="12"/>
      <c r="B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</row>
    <row r="27" spans="1:21" ht="15">
      <c r="A27" s="12"/>
      <c r="B27" s="12"/>
      <c r="C27" s="343" t="s">
        <v>146</v>
      </c>
      <c r="D27" s="344">
        <f>H22+C22</f>
        <v>33882.5</v>
      </c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</row>
    <row r="28" spans="1:21" ht="15">
      <c r="A28" s="12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</row>
  </sheetData>
  <mergeCells count="3">
    <mergeCell ref="E1:H1"/>
    <mergeCell ref="C2:M2"/>
    <mergeCell ref="N2:S2"/>
  </mergeCells>
  <phoneticPr fontId="24" type="noConversion"/>
  <pageMargins left="0.2" right="0.2" top="0" bottom="0" header="0" footer="0"/>
  <pageSetup paperSize="9" orientation="landscape" horizontalDpi="300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>
  <sheetPr>
    <tabColor theme="0"/>
  </sheetPr>
  <dimension ref="A1:AJ27"/>
  <sheetViews>
    <sheetView zoomScale="80" zoomScaleNormal="80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Q23" sqref="Q23"/>
    </sheetView>
  </sheetViews>
  <sheetFormatPr defaultRowHeight="15"/>
  <cols>
    <col min="1" max="1" width="11.77734375" customWidth="1"/>
    <col min="2" max="2" width="5.6640625" customWidth="1"/>
    <col min="3" max="3" width="7.5546875" customWidth="1"/>
    <col min="4" max="4" width="8.109375" customWidth="1"/>
    <col min="5" max="5" width="5.109375" customWidth="1"/>
    <col min="6" max="6" width="5" customWidth="1"/>
    <col min="7" max="7" width="3.6640625" customWidth="1"/>
    <col min="8" max="8" width="4.21875" customWidth="1"/>
    <col min="9" max="9" width="3.33203125" customWidth="1"/>
    <col min="10" max="10" width="6.21875" customWidth="1"/>
    <col min="11" max="11" width="6.6640625" customWidth="1"/>
    <col min="12" max="12" width="6.21875" customWidth="1"/>
    <col min="13" max="13" width="5.109375" customWidth="1"/>
    <col min="14" max="14" width="5.77734375" customWidth="1"/>
    <col min="15" max="15" width="7.109375" customWidth="1"/>
    <col min="16" max="16" width="8" customWidth="1"/>
    <col min="17" max="17" width="7.21875" customWidth="1"/>
    <col min="18" max="18" width="6.6640625" customWidth="1"/>
    <col min="19" max="19" width="5.77734375" customWidth="1"/>
    <col min="20" max="20" width="3.88671875" customWidth="1"/>
    <col min="21" max="21" width="6.44140625" customWidth="1"/>
    <col min="22" max="22" width="3.44140625" customWidth="1"/>
    <col min="23" max="23" width="7.44140625" customWidth="1"/>
    <col min="24" max="24" width="7.6640625" customWidth="1"/>
    <col min="25" max="25" width="7.109375" customWidth="1"/>
    <col min="26" max="26" width="5.88671875" customWidth="1"/>
    <col min="27" max="27" width="5.77734375" customWidth="1"/>
  </cols>
  <sheetData>
    <row r="1" spans="1:36" ht="19.5" thickBot="1">
      <c r="A1" s="980" t="s">
        <v>78</v>
      </c>
      <c r="B1" s="980"/>
      <c r="C1" s="980"/>
      <c r="D1" s="980"/>
      <c r="E1" s="980"/>
      <c r="F1" s="980"/>
      <c r="G1" s="980"/>
      <c r="H1" s="980"/>
      <c r="I1" s="980"/>
      <c r="J1" s="980"/>
      <c r="K1" s="980"/>
      <c r="L1" s="980"/>
      <c r="M1" s="980"/>
      <c r="N1" s="980"/>
      <c r="O1" s="980"/>
      <c r="P1" s="980"/>
      <c r="Q1" s="980"/>
      <c r="R1" s="980"/>
      <c r="S1" s="980"/>
      <c r="T1" s="980"/>
      <c r="U1" s="980"/>
      <c r="V1" s="980"/>
      <c r="W1" s="980"/>
      <c r="X1" s="980"/>
      <c r="Y1" s="980"/>
      <c r="Z1" s="980"/>
      <c r="AA1" s="980"/>
    </row>
    <row r="2" spans="1:36" ht="18" customHeight="1" thickBot="1">
      <c r="A2" s="68" t="s">
        <v>23</v>
      </c>
      <c r="B2" s="974" t="s">
        <v>424</v>
      </c>
      <c r="C2" s="975"/>
      <c r="D2" s="975"/>
      <c r="E2" s="975"/>
      <c r="F2" s="975"/>
      <c r="G2" s="975"/>
      <c r="H2" s="975"/>
      <c r="I2" s="975"/>
      <c r="J2" s="975"/>
      <c r="K2" s="975"/>
      <c r="L2" s="975"/>
      <c r="M2" s="975"/>
      <c r="N2" s="976"/>
      <c r="O2" s="974" t="s">
        <v>79</v>
      </c>
      <c r="P2" s="975"/>
      <c r="Q2" s="975"/>
      <c r="R2" s="975"/>
      <c r="S2" s="975"/>
      <c r="T2" s="975"/>
      <c r="U2" s="975"/>
      <c r="V2" s="975"/>
      <c r="W2" s="975"/>
      <c r="X2" s="975"/>
      <c r="Y2" s="975"/>
      <c r="Z2" s="975"/>
      <c r="AA2" s="976"/>
      <c r="AB2" s="429" t="s">
        <v>80</v>
      </c>
      <c r="AC2" s="429"/>
      <c r="AD2" s="429"/>
      <c r="AE2" s="429"/>
      <c r="AF2" s="429"/>
      <c r="AG2" s="429"/>
      <c r="AH2" s="429"/>
      <c r="AI2" s="429"/>
      <c r="AJ2" s="429"/>
    </row>
    <row r="3" spans="1:36" ht="18" customHeight="1" thickBot="1">
      <c r="A3" s="70" t="s">
        <v>63</v>
      </c>
      <c r="B3" s="911" t="s">
        <v>22</v>
      </c>
      <c r="C3" s="977"/>
      <c r="D3" s="977"/>
      <c r="E3" s="977"/>
      <c r="F3" s="912"/>
      <c r="G3" s="911" t="s">
        <v>107</v>
      </c>
      <c r="H3" s="977"/>
      <c r="I3" s="912"/>
      <c r="J3" s="911" t="s">
        <v>106</v>
      </c>
      <c r="K3" s="977"/>
      <c r="L3" s="977"/>
      <c r="M3" s="977"/>
      <c r="N3" s="912"/>
      <c r="O3" s="911" t="s">
        <v>22</v>
      </c>
      <c r="P3" s="977"/>
      <c r="Q3" s="977"/>
      <c r="R3" s="978"/>
      <c r="S3" s="979"/>
      <c r="T3" s="911" t="s">
        <v>107</v>
      </c>
      <c r="U3" s="977"/>
      <c r="V3" s="912"/>
      <c r="W3" s="911" t="s">
        <v>106</v>
      </c>
      <c r="X3" s="977"/>
      <c r="Y3" s="977"/>
      <c r="Z3" s="977"/>
      <c r="AA3" s="912"/>
      <c r="AB3" s="430" t="s">
        <v>133</v>
      </c>
      <c r="AC3" s="431"/>
      <c r="AD3" s="432"/>
      <c r="AE3" s="971" t="s">
        <v>107</v>
      </c>
      <c r="AF3" s="972"/>
      <c r="AG3" s="973"/>
      <c r="AH3" s="971" t="s">
        <v>106</v>
      </c>
      <c r="AI3" s="972"/>
      <c r="AJ3" s="973"/>
    </row>
    <row r="4" spans="1:36" s="309" customFormat="1" ht="28.15" customHeight="1" thickBot="1">
      <c r="A4" s="314" t="s">
        <v>81</v>
      </c>
      <c r="B4" s="494" t="s">
        <v>375</v>
      </c>
      <c r="C4" s="428" t="s">
        <v>313</v>
      </c>
      <c r="D4" s="439" t="s">
        <v>376</v>
      </c>
      <c r="E4" s="312" t="s">
        <v>377</v>
      </c>
      <c r="F4" s="313" t="s">
        <v>12</v>
      </c>
      <c r="G4" s="315" t="s">
        <v>24</v>
      </c>
      <c r="H4" s="316" t="s">
        <v>14</v>
      </c>
      <c r="I4" s="315" t="s">
        <v>12</v>
      </c>
      <c r="J4" s="311" t="s">
        <v>24</v>
      </c>
      <c r="K4" s="428" t="s">
        <v>313</v>
      </c>
      <c r="L4" s="439" t="s">
        <v>376</v>
      </c>
      <c r="M4" s="312" t="s">
        <v>377</v>
      </c>
      <c r="N4" s="311" t="s">
        <v>12</v>
      </c>
      <c r="O4" s="310" t="s">
        <v>24</v>
      </c>
      <c r="P4" s="428" t="s">
        <v>313</v>
      </c>
      <c r="Q4" s="477" t="s">
        <v>376</v>
      </c>
      <c r="R4" s="478" t="s">
        <v>377</v>
      </c>
      <c r="S4" s="479" t="s">
        <v>12</v>
      </c>
      <c r="T4" s="480" t="s">
        <v>24</v>
      </c>
      <c r="U4" s="481" t="s">
        <v>14</v>
      </c>
      <c r="V4" s="482" t="s">
        <v>12</v>
      </c>
      <c r="W4" s="311" t="s">
        <v>24</v>
      </c>
      <c r="X4" s="483" t="s">
        <v>313</v>
      </c>
      <c r="Y4" s="484" t="s">
        <v>376</v>
      </c>
      <c r="Z4" s="312" t="s">
        <v>377</v>
      </c>
      <c r="AA4" s="311" t="s">
        <v>12</v>
      </c>
      <c r="AB4" s="433" t="s">
        <v>24</v>
      </c>
      <c r="AC4" s="434" t="s">
        <v>14</v>
      </c>
      <c r="AD4" s="435" t="s">
        <v>12</v>
      </c>
      <c r="AE4" s="434" t="s">
        <v>24</v>
      </c>
      <c r="AF4" s="436" t="s">
        <v>14</v>
      </c>
      <c r="AG4" s="437" t="s">
        <v>12</v>
      </c>
      <c r="AH4" s="437" t="s">
        <v>24</v>
      </c>
      <c r="AI4" s="435" t="s">
        <v>14</v>
      </c>
      <c r="AJ4" s="434" t="s">
        <v>12</v>
      </c>
    </row>
    <row r="5" spans="1:36" ht="21" customHeight="1">
      <c r="A5" s="73" t="s">
        <v>87</v>
      </c>
      <c r="B5" s="485">
        <f>'Т.об.-расшифровка'!B4</f>
        <v>3300</v>
      </c>
      <c r="C5" s="648">
        <v>2661.5</v>
      </c>
      <c r="D5" s="78">
        <f>'Т.об.-расшифровка'!L4</f>
        <v>2896.9</v>
      </c>
      <c r="E5" s="78">
        <f t="shared" ref="E5:E10" si="0">D5/C5*100</f>
        <v>108.84463648318618</v>
      </c>
      <c r="F5" s="286">
        <f>D5/B5*100</f>
        <v>87.784848484848482</v>
      </c>
      <c r="G5" s="486"/>
      <c r="H5" s="79"/>
      <c r="I5" s="83"/>
      <c r="J5" s="272">
        <f t="shared" ref="J5:J22" si="1">B5+G5</f>
        <v>3300</v>
      </c>
      <c r="K5" s="648">
        <v>2661.5</v>
      </c>
      <c r="L5" s="43">
        <f t="shared" ref="L5:L21" si="2">D5-H5</f>
        <v>2896.9</v>
      </c>
      <c r="M5" s="43">
        <f>L5/K5*100</f>
        <v>108.84463648318618</v>
      </c>
      <c r="N5" s="317">
        <f t="shared" ref="N5:N23" si="3">L5/J5*100</f>
        <v>87.784848484848482</v>
      </c>
      <c r="O5" s="487">
        <f t="shared" ref="O5:O22" si="4">AB5+B5</f>
        <v>9610</v>
      </c>
      <c r="P5" s="648">
        <v>5358</v>
      </c>
      <c r="Q5" s="81">
        <f t="shared" ref="Q5:Q22" si="5">AC5+D5</f>
        <v>7696.1999999999989</v>
      </c>
      <c r="R5" s="81">
        <f>Q5/P5*100</f>
        <v>143.63941769316909</v>
      </c>
      <c r="S5" s="488">
        <f>Q5/O5*100</f>
        <v>80.085327783558782</v>
      </c>
      <c r="T5" s="82"/>
      <c r="U5" s="82">
        <f t="shared" ref="U5:U21" si="6">AF5+H5</f>
        <v>0</v>
      </c>
      <c r="V5" s="83"/>
      <c r="W5" s="487">
        <f>O5+T5</f>
        <v>9610</v>
      </c>
      <c r="X5" s="648">
        <v>5358</v>
      </c>
      <c r="Y5" s="81">
        <f t="shared" ref="Y5:Y22" si="7">L5+AI5</f>
        <v>7696.1999999999989</v>
      </c>
      <c r="Z5" s="81">
        <f>Y5/X5*100</f>
        <v>143.63941769316909</v>
      </c>
      <c r="AA5" s="488">
        <f>Y5/W5*100</f>
        <v>80.085327783558782</v>
      </c>
      <c r="AB5" s="487">
        <v>6310</v>
      </c>
      <c r="AC5" s="81">
        <v>4799.2999999999993</v>
      </c>
      <c r="AD5" s="488">
        <f>AC5/AB5*100</f>
        <v>76.058637083993659</v>
      </c>
      <c r="AE5" s="81"/>
      <c r="AF5" s="488"/>
      <c r="AG5" s="82"/>
      <c r="AH5" s="487">
        <v>6310</v>
      </c>
      <c r="AI5" s="81">
        <v>4799.2999999999993</v>
      </c>
      <c r="AJ5" s="81">
        <f>AI5/AH5*100</f>
        <v>76.058637083993659</v>
      </c>
    </row>
    <row r="6" spans="1:36" ht="21" customHeight="1">
      <c r="A6" s="66" t="s">
        <v>88</v>
      </c>
      <c r="B6" s="485">
        <f>'Т.об.-расшифровка'!B5</f>
        <v>388</v>
      </c>
      <c r="C6" s="648">
        <v>367.2</v>
      </c>
      <c r="D6" s="78">
        <f>'Т.об.-расшифровка'!L5</f>
        <v>397.4</v>
      </c>
      <c r="E6" s="78">
        <f t="shared" si="0"/>
        <v>108.22440087145971</v>
      </c>
      <c r="F6" s="78">
        <f t="shared" ref="F6:F23" si="8">D6/B6*100</f>
        <v>102.42268041237112</v>
      </c>
      <c r="G6" s="489"/>
      <c r="H6" s="50"/>
      <c r="I6" s="83"/>
      <c r="J6" s="272">
        <f t="shared" si="1"/>
        <v>388</v>
      </c>
      <c r="K6" s="648">
        <v>367.2</v>
      </c>
      <c r="L6" s="43">
        <f t="shared" si="2"/>
        <v>397.4</v>
      </c>
      <c r="M6" s="43">
        <f t="shared" ref="M6:M23" si="9">L6/K6*100</f>
        <v>108.22440087145971</v>
      </c>
      <c r="N6" s="43">
        <f t="shared" si="3"/>
        <v>102.42268041237112</v>
      </c>
      <c r="O6" s="487">
        <f t="shared" si="4"/>
        <v>1148</v>
      </c>
      <c r="P6" s="648">
        <v>723.6</v>
      </c>
      <c r="Q6" s="81">
        <f t="shared" si="5"/>
        <v>1015.6999999999999</v>
      </c>
      <c r="R6" s="81">
        <f t="shared" ref="R6:R23" si="10">Q6/P6*100</f>
        <v>140.36760641238254</v>
      </c>
      <c r="S6" s="43">
        <f t="shared" ref="S6:S23" si="11">Q6/O6*100</f>
        <v>88.475609756097555</v>
      </c>
      <c r="T6" s="82"/>
      <c r="U6" s="82">
        <f t="shared" si="6"/>
        <v>0</v>
      </c>
      <c r="V6" s="83"/>
      <c r="W6" s="487">
        <f t="shared" ref="W6:W21" si="12">O6+T6</f>
        <v>1148</v>
      </c>
      <c r="X6" s="648">
        <v>723.6</v>
      </c>
      <c r="Y6" s="81">
        <f t="shared" si="7"/>
        <v>1015.6999999999999</v>
      </c>
      <c r="Z6" s="81">
        <f t="shared" ref="Z6:Z23" si="13">Y6/X6*100</f>
        <v>140.36760641238254</v>
      </c>
      <c r="AA6" s="81">
        <f t="shared" ref="AA6:AA23" si="14">Y6/W6*100</f>
        <v>88.475609756097555</v>
      </c>
      <c r="AB6" s="487">
        <v>760</v>
      </c>
      <c r="AC6" s="81">
        <v>618.29999999999995</v>
      </c>
      <c r="AD6" s="488">
        <f t="shared" ref="AD6:AD22" si="15">AC6/AB6*100</f>
        <v>81.355263157894726</v>
      </c>
      <c r="AE6" s="81"/>
      <c r="AF6" s="43"/>
      <c r="AG6" s="82"/>
      <c r="AH6" s="487">
        <v>760</v>
      </c>
      <c r="AI6" s="81">
        <v>618.29999999999995</v>
      </c>
      <c r="AJ6" s="81">
        <f t="shared" ref="AJ6:AJ23" si="16">AI6/AH6*100</f>
        <v>81.355263157894726</v>
      </c>
    </row>
    <row r="7" spans="1:36" ht="21" customHeight="1">
      <c r="A7" s="66" t="s">
        <v>89</v>
      </c>
      <c r="B7" s="485">
        <f>'Т.об.-расшифровка'!B6</f>
        <v>315</v>
      </c>
      <c r="C7" s="648">
        <v>289.10000000000002</v>
      </c>
      <c r="D7" s="78">
        <f>'Т.об.-расшифровка'!L6</f>
        <v>333.7</v>
      </c>
      <c r="E7" s="78">
        <f t="shared" si="0"/>
        <v>115.42718782428226</v>
      </c>
      <c r="F7" s="78">
        <f t="shared" si="8"/>
        <v>105.93650793650792</v>
      </c>
      <c r="G7" s="490"/>
      <c r="H7" s="79"/>
      <c r="I7" s="83"/>
      <c r="J7" s="272">
        <f t="shared" si="1"/>
        <v>315</v>
      </c>
      <c r="K7" s="648">
        <v>289.10000000000002</v>
      </c>
      <c r="L7" s="43">
        <f t="shared" si="2"/>
        <v>333.7</v>
      </c>
      <c r="M7" s="43">
        <f t="shared" si="9"/>
        <v>115.42718782428226</v>
      </c>
      <c r="N7" s="317">
        <f t="shared" si="3"/>
        <v>105.93650793650792</v>
      </c>
      <c r="O7" s="487">
        <f t="shared" si="4"/>
        <v>915</v>
      </c>
      <c r="P7" s="648">
        <v>573.4</v>
      </c>
      <c r="Q7" s="81">
        <f t="shared" si="5"/>
        <v>984.10000000000014</v>
      </c>
      <c r="R7" s="81">
        <f t="shared" si="10"/>
        <v>171.62539239623302</v>
      </c>
      <c r="S7" s="43">
        <f t="shared" si="11"/>
        <v>107.55191256830602</v>
      </c>
      <c r="T7" s="82"/>
      <c r="U7" s="82">
        <f t="shared" si="6"/>
        <v>0</v>
      </c>
      <c r="V7" s="83"/>
      <c r="W7" s="487">
        <f t="shared" si="12"/>
        <v>915</v>
      </c>
      <c r="X7" s="648">
        <v>573.4</v>
      </c>
      <c r="Y7" s="81">
        <f t="shared" si="7"/>
        <v>984.10000000000014</v>
      </c>
      <c r="Z7" s="81">
        <f t="shared" si="13"/>
        <v>171.62539239623302</v>
      </c>
      <c r="AA7" s="81">
        <f>Y7/W7*100</f>
        <v>107.55191256830602</v>
      </c>
      <c r="AB7" s="487">
        <v>600</v>
      </c>
      <c r="AC7" s="81">
        <v>650.40000000000009</v>
      </c>
      <c r="AD7" s="488">
        <f t="shared" si="15"/>
        <v>108.4</v>
      </c>
      <c r="AE7" s="81"/>
      <c r="AF7" s="43"/>
      <c r="AG7" s="82"/>
      <c r="AH7" s="487">
        <v>600</v>
      </c>
      <c r="AI7" s="81">
        <v>650.40000000000009</v>
      </c>
      <c r="AJ7" s="81">
        <f t="shared" si="16"/>
        <v>108.4</v>
      </c>
    </row>
    <row r="8" spans="1:36" ht="21" customHeight="1">
      <c r="A8" s="66" t="s">
        <v>90</v>
      </c>
      <c r="B8" s="485">
        <f>'Т.об.-расшифровка'!B7</f>
        <v>1090</v>
      </c>
      <c r="C8" s="648">
        <v>980</v>
      </c>
      <c r="D8" s="78">
        <f>'Т.об.-расшифровка'!L7</f>
        <v>1539</v>
      </c>
      <c r="E8" s="78">
        <f t="shared" si="0"/>
        <v>157.04081632653063</v>
      </c>
      <c r="F8" s="78">
        <f t="shared" si="8"/>
        <v>141.19266055045873</v>
      </c>
      <c r="G8" s="490"/>
      <c r="H8" s="79"/>
      <c r="I8" s="83"/>
      <c r="J8" s="272">
        <f t="shared" si="1"/>
        <v>1090</v>
      </c>
      <c r="K8" s="648">
        <v>980</v>
      </c>
      <c r="L8" s="43">
        <f t="shared" si="2"/>
        <v>1539</v>
      </c>
      <c r="M8" s="43">
        <f t="shared" si="9"/>
        <v>157.04081632653063</v>
      </c>
      <c r="N8" s="43">
        <f t="shared" si="3"/>
        <v>141.19266055045873</v>
      </c>
      <c r="O8" s="487">
        <f t="shared" si="4"/>
        <v>3280</v>
      </c>
      <c r="P8" s="648">
        <v>1848</v>
      </c>
      <c r="Q8" s="81">
        <f t="shared" si="5"/>
        <v>3382</v>
      </c>
      <c r="R8" s="81">
        <f t="shared" si="10"/>
        <v>183.00865800865799</v>
      </c>
      <c r="S8" s="43">
        <f t="shared" si="11"/>
        <v>103.10975609756096</v>
      </c>
      <c r="T8" s="82"/>
      <c r="U8" s="82">
        <f t="shared" si="6"/>
        <v>0</v>
      </c>
      <c r="V8" s="83"/>
      <c r="W8" s="487">
        <f t="shared" si="12"/>
        <v>3280</v>
      </c>
      <c r="X8" s="648">
        <v>1848</v>
      </c>
      <c r="Y8" s="81">
        <f t="shared" si="7"/>
        <v>3382</v>
      </c>
      <c r="Z8" s="81">
        <f t="shared" si="13"/>
        <v>183.00865800865799</v>
      </c>
      <c r="AA8" s="81">
        <f t="shared" si="14"/>
        <v>103.10975609756096</v>
      </c>
      <c r="AB8" s="487">
        <v>2190</v>
      </c>
      <c r="AC8" s="81">
        <v>1843</v>
      </c>
      <c r="AD8" s="488">
        <f t="shared" si="15"/>
        <v>84.155251141552512</v>
      </c>
      <c r="AE8" s="81"/>
      <c r="AF8" s="43"/>
      <c r="AG8" s="82"/>
      <c r="AH8" s="487">
        <v>2190</v>
      </c>
      <c r="AI8" s="81">
        <v>1843</v>
      </c>
      <c r="AJ8" s="81">
        <f t="shared" si="16"/>
        <v>84.155251141552512</v>
      </c>
    </row>
    <row r="9" spans="1:36" ht="21" customHeight="1">
      <c r="A9" s="66" t="s">
        <v>91</v>
      </c>
      <c r="B9" s="485">
        <f>'Т.об.-расшифровка'!B8</f>
        <v>600</v>
      </c>
      <c r="C9" s="648">
        <v>498.2</v>
      </c>
      <c r="D9" s="78">
        <f>'Т.об.-расшифровка'!L8</f>
        <v>450.6</v>
      </c>
      <c r="E9" s="78">
        <f t="shared" si="0"/>
        <v>90.445604175030113</v>
      </c>
      <c r="F9" s="286">
        <f t="shared" si="8"/>
        <v>75.099999999999994</v>
      </c>
      <c r="G9" s="490"/>
      <c r="H9" s="79"/>
      <c r="I9" s="83"/>
      <c r="J9" s="272">
        <f t="shared" si="1"/>
        <v>600</v>
      </c>
      <c r="K9" s="648">
        <v>498.2</v>
      </c>
      <c r="L9" s="43">
        <f t="shared" si="2"/>
        <v>450.6</v>
      </c>
      <c r="M9" s="43">
        <f t="shared" si="9"/>
        <v>90.445604175030113</v>
      </c>
      <c r="N9" s="43">
        <f t="shared" si="3"/>
        <v>75.099999999999994</v>
      </c>
      <c r="O9" s="487">
        <f t="shared" si="4"/>
        <v>1735</v>
      </c>
      <c r="P9" s="648">
        <v>1036.5</v>
      </c>
      <c r="Q9" s="81">
        <f t="shared" si="5"/>
        <v>1336.7</v>
      </c>
      <c r="R9" s="81">
        <f t="shared" si="10"/>
        <v>128.96285576459238</v>
      </c>
      <c r="S9" s="43">
        <f t="shared" si="11"/>
        <v>77.043227665706056</v>
      </c>
      <c r="T9" s="82"/>
      <c r="U9" s="82">
        <f t="shared" si="6"/>
        <v>0</v>
      </c>
      <c r="V9" s="83"/>
      <c r="W9" s="487">
        <f t="shared" si="12"/>
        <v>1735</v>
      </c>
      <c r="X9" s="648">
        <v>1036.5</v>
      </c>
      <c r="Y9" s="81">
        <f t="shared" si="7"/>
        <v>1336.7</v>
      </c>
      <c r="Z9" s="81">
        <f t="shared" si="13"/>
        <v>128.96285576459238</v>
      </c>
      <c r="AA9" s="81">
        <f t="shared" si="14"/>
        <v>77.043227665706056</v>
      </c>
      <c r="AB9" s="487">
        <v>1135</v>
      </c>
      <c r="AC9" s="81">
        <v>886.1</v>
      </c>
      <c r="AD9" s="488">
        <f t="shared" si="15"/>
        <v>78.070484581497794</v>
      </c>
      <c r="AE9" s="81"/>
      <c r="AF9" s="43"/>
      <c r="AG9" s="82"/>
      <c r="AH9" s="487">
        <v>1135</v>
      </c>
      <c r="AI9" s="81">
        <v>886.1</v>
      </c>
      <c r="AJ9" s="81">
        <f t="shared" si="16"/>
        <v>78.070484581497794</v>
      </c>
    </row>
    <row r="10" spans="1:36" ht="21" customHeight="1">
      <c r="A10" s="66" t="s">
        <v>92</v>
      </c>
      <c r="B10" s="485">
        <f>'Т.об.-расшифровка'!B9</f>
        <v>950</v>
      </c>
      <c r="C10" s="648">
        <v>845.4</v>
      </c>
      <c r="D10" s="78">
        <f>'Т.об.-расшифровка'!L9</f>
        <v>787</v>
      </c>
      <c r="E10" s="78">
        <f t="shared" si="0"/>
        <v>93.092027442630709</v>
      </c>
      <c r="F10" s="286">
        <f t="shared" si="8"/>
        <v>82.84210526315789</v>
      </c>
      <c r="G10" s="490"/>
      <c r="H10" s="79"/>
      <c r="I10" s="83"/>
      <c r="J10" s="272">
        <f t="shared" si="1"/>
        <v>950</v>
      </c>
      <c r="K10" s="648">
        <v>845.4</v>
      </c>
      <c r="L10" s="43">
        <f t="shared" si="2"/>
        <v>787</v>
      </c>
      <c r="M10" s="43">
        <f t="shared" si="9"/>
        <v>93.092027442630709</v>
      </c>
      <c r="N10" s="43">
        <f t="shared" si="3"/>
        <v>82.84210526315789</v>
      </c>
      <c r="O10" s="487">
        <f t="shared" si="4"/>
        <v>2707</v>
      </c>
      <c r="P10" s="648">
        <v>1603.4</v>
      </c>
      <c r="Q10" s="81">
        <f t="shared" si="5"/>
        <v>2259</v>
      </c>
      <c r="R10" s="81">
        <f t="shared" si="10"/>
        <v>140.88811276038419</v>
      </c>
      <c r="S10" s="43">
        <f t="shared" si="11"/>
        <v>83.450314000738828</v>
      </c>
      <c r="T10" s="82"/>
      <c r="U10" s="82">
        <f t="shared" si="6"/>
        <v>0</v>
      </c>
      <c r="V10" s="83"/>
      <c r="W10" s="487">
        <f t="shared" si="12"/>
        <v>2707</v>
      </c>
      <c r="X10" s="648">
        <v>1603.4</v>
      </c>
      <c r="Y10" s="81">
        <f t="shared" si="7"/>
        <v>2259</v>
      </c>
      <c r="Z10" s="81">
        <f t="shared" si="13"/>
        <v>140.88811276038419</v>
      </c>
      <c r="AA10" s="81">
        <f t="shared" si="14"/>
        <v>83.450314000738828</v>
      </c>
      <c r="AB10" s="487">
        <v>1757</v>
      </c>
      <c r="AC10" s="81">
        <v>1472</v>
      </c>
      <c r="AD10" s="488">
        <f t="shared" si="15"/>
        <v>83.779169038133176</v>
      </c>
      <c r="AE10" s="81"/>
      <c r="AF10" s="43"/>
      <c r="AG10" s="82"/>
      <c r="AH10" s="487">
        <v>1757</v>
      </c>
      <c r="AI10" s="81">
        <v>1472</v>
      </c>
      <c r="AJ10" s="81">
        <f t="shared" si="16"/>
        <v>83.779169038133176</v>
      </c>
    </row>
    <row r="11" spans="1:36" ht="21" customHeight="1">
      <c r="A11" s="66" t="s">
        <v>93</v>
      </c>
      <c r="B11" s="485">
        <f>'Т.об.-расшифровка'!B10</f>
        <v>3850</v>
      </c>
      <c r="C11" s="648">
        <v>2189.1</v>
      </c>
      <c r="D11" s="78">
        <f>'Т.об.-расшифровка'!L10</f>
        <v>3851.3</v>
      </c>
      <c r="E11" s="78">
        <f t="shared" ref="E11:E23" si="17">D11/C11*100</f>
        <v>175.93074779589787</v>
      </c>
      <c r="F11" s="286">
        <f t="shared" si="8"/>
        <v>100.03376623376623</v>
      </c>
      <c r="G11" s="490"/>
      <c r="H11" s="79"/>
      <c r="I11" s="83"/>
      <c r="J11" s="272">
        <f t="shared" si="1"/>
        <v>3850</v>
      </c>
      <c r="K11" s="648">
        <v>2189.1</v>
      </c>
      <c r="L11" s="43">
        <f t="shared" si="2"/>
        <v>3851.3</v>
      </c>
      <c r="M11" s="43">
        <f t="shared" si="9"/>
        <v>175.93074779589787</v>
      </c>
      <c r="N11" s="317">
        <f t="shared" si="3"/>
        <v>100.03376623376623</v>
      </c>
      <c r="O11" s="487">
        <f t="shared" si="4"/>
        <v>9410</v>
      </c>
      <c r="P11" s="648">
        <v>4696.8</v>
      </c>
      <c r="Q11" s="81">
        <f t="shared" si="5"/>
        <v>9511.2999999999993</v>
      </c>
      <c r="R11" s="81">
        <f t="shared" si="10"/>
        <v>202.50596150570601</v>
      </c>
      <c r="S11" s="43">
        <f t="shared" si="11"/>
        <v>101.07651434643996</v>
      </c>
      <c r="T11" s="82"/>
      <c r="U11" s="82">
        <f t="shared" si="6"/>
        <v>0</v>
      </c>
      <c r="V11" s="83"/>
      <c r="W11" s="487">
        <f t="shared" si="12"/>
        <v>9410</v>
      </c>
      <c r="X11" s="648">
        <v>4696.8</v>
      </c>
      <c r="Y11" s="81">
        <f t="shared" si="7"/>
        <v>9511.2999999999993</v>
      </c>
      <c r="Z11" s="81">
        <f t="shared" si="13"/>
        <v>202.50596150570601</v>
      </c>
      <c r="AA11" s="81">
        <f t="shared" si="14"/>
        <v>101.07651434643996</v>
      </c>
      <c r="AB11" s="487">
        <v>5560</v>
      </c>
      <c r="AC11" s="81">
        <v>5660</v>
      </c>
      <c r="AD11" s="488">
        <f t="shared" si="15"/>
        <v>101.79856115107914</v>
      </c>
      <c r="AE11" s="81"/>
      <c r="AF11" s="43"/>
      <c r="AG11" s="82"/>
      <c r="AH11" s="487">
        <v>5560</v>
      </c>
      <c r="AI11" s="81">
        <v>5660</v>
      </c>
      <c r="AJ11" s="81">
        <f t="shared" si="16"/>
        <v>101.79856115107914</v>
      </c>
    </row>
    <row r="12" spans="1:36" ht="21" customHeight="1">
      <c r="A12" s="58" t="s">
        <v>94</v>
      </c>
      <c r="B12" s="485">
        <f>'Т.об.-расшифровка'!B11</f>
        <v>5850</v>
      </c>
      <c r="C12" s="648">
        <v>3692.6</v>
      </c>
      <c r="D12" s="208">
        <f>'Т.об.-расшифровка'!L11</f>
        <v>5498.7</v>
      </c>
      <c r="E12" s="78">
        <f t="shared" si="17"/>
        <v>148.91133618588529</v>
      </c>
      <c r="F12" s="78">
        <f t="shared" si="8"/>
        <v>93.994871794871798</v>
      </c>
      <c r="G12" s="490"/>
      <c r="H12" s="79"/>
      <c r="I12" s="83"/>
      <c r="J12" s="272">
        <f t="shared" si="1"/>
        <v>5850</v>
      </c>
      <c r="K12" s="648">
        <v>3692.6</v>
      </c>
      <c r="L12" s="43">
        <f t="shared" si="2"/>
        <v>5498.7</v>
      </c>
      <c r="M12" s="43">
        <f t="shared" si="9"/>
        <v>148.91133618588529</v>
      </c>
      <c r="N12" s="317">
        <f t="shared" si="3"/>
        <v>93.994871794871798</v>
      </c>
      <c r="O12" s="487">
        <f t="shared" si="4"/>
        <v>15210</v>
      </c>
      <c r="P12" s="648">
        <v>7974</v>
      </c>
      <c r="Q12" s="81">
        <f t="shared" si="5"/>
        <v>15236.2</v>
      </c>
      <c r="R12" s="81">
        <f t="shared" si="10"/>
        <v>191.07348883872586</v>
      </c>
      <c r="S12" s="43">
        <f t="shared" si="11"/>
        <v>100.17225509533203</v>
      </c>
      <c r="T12" s="82"/>
      <c r="U12" s="81"/>
      <c r="V12" s="83"/>
      <c r="W12" s="487">
        <f t="shared" si="12"/>
        <v>15210</v>
      </c>
      <c r="X12" s="648">
        <v>7974</v>
      </c>
      <c r="Y12" s="81">
        <f t="shared" si="7"/>
        <v>15236.2</v>
      </c>
      <c r="Z12" s="81">
        <f t="shared" si="13"/>
        <v>191.07348883872586</v>
      </c>
      <c r="AA12" s="81">
        <f t="shared" si="14"/>
        <v>100.17225509533203</v>
      </c>
      <c r="AB12" s="487">
        <v>9360</v>
      </c>
      <c r="AC12" s="81">
        <v>9737.5</v>
      </c>
      <c r="AD12" s="488">
        <f t="shared" si="15"/>
        <v>104.03311965811966</v>
      </c>
      <c r="AE12" s="81"/>
      <c r="AF12" s="43"/>
      <c r="AG12" s="82"/>
      <c r="AH12" s="487">
        <v>9360</v>
      </c>
      <c r="AI12" s="81">
        <v>9737.5</v>
      </c>
      <c r="AJ12" s="81">
        <f t="shared" si="16"/>
        <v>104.03311965811966</v>
      </c>
    </row>
    <row r="13" spans="1:36" ht="21" customHeight="1">
      <c r="A13" s="66" t="s">
        <v>95</v>
      </c>
      <c r="B13" s="485">
        <f>'Т.об.-расшифровка'!B12</f>
        <v>325</v>
      </c>
      <c r="C13" s="648">
        <v>250.8</v>
      </c>
      <c r="D13" s="78">
        <f>'Т.об.-расшифровка'!L12</f>
        <v>352.5</v>
      </c>
      <c r="E13" s="78">
        <f t="shared" si="17"/>
        <v>140.55023923444975</v>
      </c>
      <c r="F13" s="286">
        <f t="shared" si="8"/>
        <v>108.46153846153845</v>
      </c>
      <c r="G13" s="490"/>
      <c r="H13" s="79"/>
      <c r="I13" s="83"/>
      <c r="J13" s="272">
        <f t="shared" si="1"/>
        <v>325</v>
      </c>
      <c r="K13" s="648">
        <v>250.8</v>
      </c>
      <c r="L13" s="43">
        <f t="shared" si="2"/>
        <v>352.5</v>
      </c>
      <c r="M13" s="43">
        <f t="shared" si="9"/>
        <v>140.55023923444975</v>
      </c>
      <c r="N13" s="317">
        <f t="shared" si="3"/>
        <v>108.46153846153845</v>
      </c>
      <c r="O13" s="487">
        <f t="shared" si="4"/>
        <v>808</v>
      </c>
      <c r="P13" s="648">
        <v>462.8</v>
      </c>
      <c r="Q13" s="81">
        <f t="shared" si="5"/>
        <v>899.6</v>
      </c>
      <c r="R13" s="81">
        <f t="shared" si="10"/>
        <v>194.38202247191012</v>
      </c>
      <c r="S13" s="317">
        <f t="shared" si="11"/>
        <v>111.33663366336634</v>
      </c>
      <c r="T13" s="82"/>
      <c r="U13" s="82">
        <f t="shared" si="6"/>
        <v>0</v>
      </c>
      <c r="V13" s="83"/>
      <c r="W13" s="487">
        <f t="shared" si="12"/>
        <v>808</v>
      </c>
      <c r="X13" s="648">
        <v>462.8</v>
      </c>
      <c r="Y13" s="81">
        <f t="shared" si="7"/>
        <v>899.6</v>
      </c>
      <c r="Z13" s="81">
        <f t="shared" si="13"/>
        <v>194.38202247191012</v>
      </c>
      <c r="AA13" s="488">
        <f t="shared" si="14"/>
        <v>111.33663366336634</v>
      </c>
      <c r="AB13" s="487">
        <v>483</v>
      </c>
      <c r="AC13" s="81">
        <v>547.1</v>
      </c>
      <c r="AD13" s="488">
        <f t="shared" si="15"/>
        <v>113.2712215320911</v>
      </c>
      <c r="AE13" s="81"/>
      <c r="AF13" s="317"/>
      <c r="AG13" s="82"/>
      <c r="AH13" s="487">
        <v>483</v>
      </c>
      <c r="AI13" s="81">
        <v>547.1</v>
      </c>
      <c r="AJ13" s="81">
        <f t="shared" si="16"/>
        <v>113.2712215320911</v>
      </c>
    </row>
    <row r="14" spans="1:36" ht="21" customHeight="1">
      <c r="A14" s="66" t="s">
        <v>96</v>
      </c>
      <c r="B14" s="485">
        <f>'Т.об.-расшифровка'!B13</f>
        <v>8300</v>
      </c>
      <c r="C14" s="648">
        <v>8991.2999999999993</v>
      </c>
      <c r="D14" s="78">
        <f>'Т.об.-расшифровка'!L13</f>
        <v>9674.6</v>
      </c>
      <c r="E14" s="78">
        <f t="shared" si="17"/>
        <v>107.59956847174492</v>
      </c>
      <c r="F14" s="286">
        <f t="shared" si="8"/>
        <v>116.56144578313254</v>
      </c>
      <c r="G14" s="490"/>
      <c r="H14" s="79"/>
      <c r="I14" s="83"/>
      <c r="J14" s="272">
        <f t="shared" si="1"/>
        <v>8300</v>
      </c>
      <c r="K14" s="648">
        <v>8991.2999999999993</v>
      </c>
      <c r="L14" s="43">
        <f t="shared" si="2"/>
        <v>9674.6</v>
      </c>
      <c r="M14" s="43">
        <f t="shared" si="9"/>
        <v>107.59956847174492</v>
      </c>
      <c r="N14" s="317">
        <f t="shared" si="3"/>
        <v>116.56144578313254</v>
      </c>
      <c r="O14" s="487">
        <f t="shared" si="4"/>
        <v>26580</v>
      </c>
      <c r="P14" s="648">
        <v>15412.4</v>
      </c>
      <c r="Q14" s="81">
        <f t="shared" si="5"/>
        <v>23682.800000000003</v>
      </c>
      <c r="R14" s="81">
        <f t="shared" si="10"/>
        <v>153.66068879603438</v>
      </c>
      <c r="S14" s="317">
        <f t="shared" si="11"/>
        <v>89.100075244544783</v>
      </c>
      <c r="T14" s="82"/>
      <c r="U14" s="82">
        <f t="shared" si="6"/>
        <v>0</v>
      </c>
      <c r="V14" s="83"/>
      <c r="W14" s="487">
        <f t="shared" si="12"/>
        <v>26580</v>
      </c>
      <c r="X14" s="648">
        <v>15412.4</v>
      </c>
      <c r="Y14" s="81">
        <f t="shared" si="7"/>
        <v>23682.800000000003</v>
      </c>
      <c r="Z14" s="81">
        <f t="shared" si="13"/>
        <v>153.66068879603438</v>
      </c>
      <c r="AA14" s="488">
        <f t="shared" si="14"/>
        <v>89.100075244544783</v>
      </c>
      <c r="AB14" s="487">
        <v>18280</v>
      </c>
      <c r="AC14" s="81">
        <v>14008.2</v>
      </c>
      <c r="AD14" s="488">
        <f t="shared" si="15"/>
        <v>76.631291028446384</v>
      </c>
      <c r="AE14" s="81"/>
      <c r="AF14" s="317"/>
      <c r="AG14" s="82"/>
      <c r="AH14" s="487">
        <v>18280</v>
      </c>
      <c r="AI14" s="81">
        <v>14008.2</v>
      </c>
      <c r="AJ14" s="81">
        <f t="shared" si="16"/>
        <v>76.631291028446384</v>
      </c>
    </row>
    <row r="15" spans="1:36" ht="21" customHeight="1">
      <c r="A15" s="66" t="s">
        <v>97</v>
      </c>
      <c r="B15" s="485">
        <f>'Т.об.-расшифровка'!B14</f>
        <v>2350</v>
      </c>
      <c r="C15" s="648">
        <v>1302</v>
      </c>
      <c r="D15" s="78">
        <f>'Т.об.-расшифровка'!L14</f>
        <v>2366</v>
      </c>
      <c r="E15" s="78">
        <f t="shared" si="17"/>
        <v>181.72043010752688</v>
      </c>
      <c r="F15" s="286">
        <f t="shared" si="8"/>
        <v>100.68085106382978</v>
      </c>
      <c r="G15" s="490"/>
      <c r="H15" s="79"/>
      <c r="I15" s="83"/>
      <c r="J15" s="272">
        <f t="shared" si="1"/>
        <v>2350</v>
      </c>
      <c r="K15" s="648">
        <v>1302</v>
      </c>
      <c r="L15" s="43">
        <f t="shared" si="2"/>
        <v>2366</v>
      </c>
      <c r="M15" s="43">
        <f t="shared" si="9"/>
        <v>181.72043010752688</v>
      </c>
      <c r="N15" s="317">
        <f t="shared" si="3"/>
        <v>100.68085106382978</v>
      </c>
      <c r="O15" s="487">
        <f t="shared" si="4"/>
        <v>5050</v>
      </c>
      <c r="P15" s="648">
        <v>2469</v>
      </c>
      <c r="Q15" s="81">
        <f t="shared" si="5"/>
        <v>5344</v>
      </c>
      <c r="R15" s="81">
        <f t="shared" si="10"/>
        <v>216.4439044147428</v>
      </c>
      <c r="S15" s="317">
        <f t="shared" si="11"/>
        <v>105.82178217821783</v>
      </c>
      <c r="T15" s="82"/>
      <c r="U15" s="82">
        <f t="shared" si="6"/>
        <v>0</v>
      </c>
      <c r="V15" s="83"/>
      <c r="W15" s="487">
        <f t="shared" si="12"/>
        <v>5050</v>
      </c>
      <c r="X15" s="648">
        <v>2469</v>
      </c>
      <c r="Y15" s="81">
        <f t="shared" si="7"/>
        <v>5344</v>
      </c>
      <c r="Z15" s="81">
        <f t="shared" si="13"/>
        <v>216.4439044147428</v>
      </c>
      <c r="AA15" s="488">
        <f t="shared" si="14"/>
        <v>105.82178217821783</v>
      </c>
      <c r="AB15" s="487">
        <v>2700</v>
      </c>
      <c r="AC15" s="81">
        <v>2978</v>
      </c>
      <c r="AD15" s="488">
        <f t="shared" si="15"/>
        <v>110.29629629629629</v>
      </c>
      <c r="AE15" s="81"/>
      <c r="AF15" s="317"/>
      <c r="AG15" s="82"/>
      <c r="AH15" s="487">
        <v>2700</v>
      </c>
      <c r="AI15" s="81">
        <v>2978</v>
      </c>
      <c r="AJ15" s="81">
        <f t="shared" si="16"/>
        <v>110.29629629629629</v>
      </c>
    </row>
    <row r="16" spans="1:36" ht="21" customHeight="1">
      <c r="A16" s="66" t="s">
        <v>98</v>
      </c>
      <c r="B16" s="485">
        <f>'Т.об.-расшифровка'!B15</f>
        <v>245</v>
      </c>
      <c r="C16" s="648">
        <v>270</v>
      </c>
      <c r="D16" s="78">
        <f>'Т.об.-расшифровка'!L15</f>
        <v>245</v>
      </c>
      <c r="E16" s="78">
        <f t="shared" si="17"/>
        <v>90.740740740740748</v>
      </c>
      <c r="F16" s="78">
        <f t="shared" si="8"/>
        <v>100</v>
      </c>
      <c r="G16" s="490"/>
      <c r="H16" s="83"/>
      <c r="I16" s="83"/>
      <c r="J16" s="272">
        <f t="shared" si="1"/>
        <v>245</v>
      </c>
      <c r="K16" s="648">
        <v>270</v>
      </c>
      <c r="L16" s="43">
        <f t="shared" si="2"/>
        <v>245</v>
      </c>
      <c r="M16" s="43">
        <f t="shared" si="9"/>
        <v>90.740740740740748</v>
      </c>
      <c r="N16" s="43">
        <f t="shared" si="3"/>
        <v>100</v>
      </c>
      <c r="O16" s="487">
        <f t="shared" si="4"/>
        <v>783</v>
      </c>
      <c r="P16" s="648">
        <v>510</v>
      </c>
      <c r="Q16" s="81">
        <f t="shared" si="5"/>
        <v>705</v>
      </c>
      <c r="R16" s="81">
        <f t="shared" si="10"/>
        <v>138.23529411764704</v>
      </c>
      <c r="S16" s="43">
        <f t="shared" si="11"/>
        <v>90.038314176245223</v>
      </c>
      <c r="T16" s="82"/>
      <c r="U16" s="82">
        <f t="shared" si="6"/>
        <v>0</v>
      </c>
      <c r="V16" s="83"/>
      <c r="W16" s="487">
        <f t="shared" si="12"/>
        <v>783</v>
      </c>
      <c r="X16" s="648">
        <v>510</v>
      </c>
      <c r="Y16" s="81">
        <f t="shared" si="7"/>
        <v>705</v>
      </c>
      <c r="Z16" s="81">
        <f t="shared" si="13"/>
        <v>138.23529411764704</v>
      </c>
      <c r="AA16" s="81">
        <f t="shared" si="14"/>
        <v>90.038314176245223</v>
      </c>
      <c r="AB16" s="487">
        <v>538</v>
      </c>
      <c r="AC16" s="81">
        <v>460</v>
      </c>
      <c r="AD16" s="488">
        <f t="shared" si="15"/>
        <v>85.501858736059475</v>
      </c>
      <c r="AE16" s="81"/>
      <c r="AF16" s="43"/>
      <c r="AG16" s="82"/>
      <c r="AH16" s="487">
        <v>538</v>
      </c>
      <c r="AI16" s="81">
        <v>460</v>
      </c>
      <c r="AJ16" s="81">
        <f t="shared" si="16"/>
        <v>85.501858736059475</v>
      </c>
    </row>
    <row r="17" spans="1:36" ht="21" customHeight="1">
      <c r="A17" s="66" t="s">
        <v>99</v>
      </c>
      <c r="B17" s="485">
        <f>'Т.об.-расшифровка'!B16</f>
        <v>1050</v>
      </c>
      <c r="C17" s="648">
        <v>876.2</v>
      </c>
      <c r="D17" s="78">
        <f>'Т.об.-расшифровка'!L16</f>
        <v>1072.5999999999999</v>
      </c>
      <c r="E17" s="78">
        <f t="shared" si="17"/>
        <v>122.41497375028531</v>
      </c>
      <c r="F17" s="78">
        <f t="shared" si="8"/>
        <v>102.15238095238095</v>
      </c>
      <c r="G17" s="490"/>
      <c r="H17" s="83"/>
      <c r="I17" s="83"/>
      <c r="J17" s="491">
        <f t="shared" si="1"/>
        <v>1050</v>
      </c>
      <c r="K17" s="648">
        <v>876.2</v>
      </c>
      <c r="L17" s="43">
        <f t="shared" si="2"/>
        <v>1072.5999999999999</v>
      </c>
      <c r="M17" s="43">
        <f t="shared" si="9"/>
        <v>122.41497375028531</v>
      </c>
      <c r="N17" s="317">
        <f t="shared" si="3"/>
        <v>102.15238095238095</v>
      </c>
      <c r="O17" s="487">
        <f t="shared" si="4"/>
        <v>2925</v>
      </c>
      <c r="P17" s="648">
        <v>1712.3</v>
      </c>
      <c r="Q17" s="81">
        <f t="shared" si="5"/>
        <v>2973.2999999999997</v>
      </c>
      <c r="R17" s="81">
        <f t="shared" si="10"/>
        <v>173.64363721310517</v>
      </c>
      <c r="S17" s="81">
        <f t="shared" si="11"/>
        <v>101.65128205128204</v>
      </c>
      <c r="T17" s="82"/>
      <c r="U17" s="82">
        <f t="shared" si="6"/>
        <v>0</v>
      </c>
      <c r="V17" s="83"/>
      <c r="W17" s="487">
        <f t="shared" si="12"/>
        <v>2925</v>
      </c>
      <c r="X17" s="648">
        <v>1712.3</v>
      </c>
      <c r="Y17" s="81">
        <f t="shared" si="7"/>
        <v>2973.2999999999997</v>
      </c>
      <c r="Z17" s="81">
        <f t="shared" si="13"/>
        <v>173.64363721310517</v>
      </c>
      <c r="AA17" s="81">
        <f t="shared" si="14"/>
        <v>101.65128205128204</v>
      </c>
      <c r="AB17" s="487">
        <v>1875</v>
      </c>
      <c r="AC17" s="81">
        <v>1900.6999999999998</v>
      </c>
      <c r="AD17" s="488">
        <f t="shared" si="15"/>
        <v>101.37066666666665</v>
      </c>
      <c r="AE17" s="81"/>
      <c r="AF17" s="81"/>
      <c r="AG17" s="82"/>
      <c r="AH17" s="487">
        <v>1875</v>
      </c>
      <c r="AI17" s="81">
        <v>1900.6999999999998</v>
      </c>
      <c r="AJ17" s="81">
        <f t="shared" si="16"/>
        <v>101.37066666666665</v>
      </c>
    </row>
    <row r="18" spans="1:36" ht="21" customHeight="1">
      <c r="A18" s="66" t="s">
        <v>100</v>
      </c>
      <c r="B18" s="485">
        <f>'Т.об.-расшифровка'!B17</f>
        <v>910</v>
      </c>
      <c r="C18" s="648">
        <v>740</v>
      </c>
      <c r="D18" s="78">
        <f>'Т.об.-расшифровка'!L17</f>
        <v>770</v>
      </c>
      <c r="E18" s="78">
        <f t="shared" si="17"/>
        <v>104.05405405405406</v>
      </c>
      <c r="F18" s="286">
        <f t="shared" si="8"/>
        <v>84.615384615384613</v>
      </c>
      <c r="G18" s="490"/>
      <c r="H18" s="83"/>
      <c r="I18" s="83"/>
      <c r="J18" s="272">
        <f t="shared" si="1"/>
        <v>910</v>
      </c>
      <c r="K18" s="648">
        <v>740</v>
      </c>
      <c r="L18" s="43">
        <f t="shared" si="2"/>
        <v>770</v>
      </c>
      <c r="M18" s="43">
        <f t="shared" si="9"/>
        <v>104.05405405405406</v>
      </c>
      <c r="N18" s="43">
        <f t="shared" si="3"/>
        <v>84.615384615384613</v>
      </c>
      <c r="O18" s="487">
        <f t="shared" si="4"/>
        <v>2723</v>
      </c>
      <c r="P18" s="648">
        <v>1528</v>
      </c>
      <c r="Q18" s="81">
        <f t="shared" si="5"/>
        <v>2350</v>
      </c>
      <c r="R18" s="81">
        <f t="shared" si="10"/>
        <v>153.7958115183246</v>
      </c>
      <c r="S18" s="43">
        <f t="shared" si="11"/>
        <v>86.301872934263685</v>
      </c>
      <c r="T18" s="82"/>
      <c r="U18" s="82">
        <f t="shared" si="6"/>
        <v>0</v>
      </c>
      <c r="V18" s="83"/>
      <c r="W18" s="487">
        <f t="shared" si="12"/>
        <v>2723</v>
      </c>
      <c r="X18" s="648">
        <v>1528</v>
      </c>
      <c r="Y18" s="81">
        <f t="shared" si="7"/>
        <v>2350</v>
      </c>
      <c r="Z18" s="81">
        <f t="shared" si="13"/>
        <v>153.7958115183246</v>
      </c>
      <c r="AA18" s="81">
        <f t="shared" si="14"/>
        <v>86.301872934263685</v>
      </c>
      <c r="AB18" s="487">
        <v>1813</v>
      </c>
      <c r="AC18" s="81">
        <v>1580</v>
      </c>
      <c r="AD18" s="488">
        <f t="shared" si="15"/>
        <v>87.148372862658576</v>
      </c>
      <c r="AE18" s="81"/>
      <c r="AF18" s="43"/>
      <c r="AG18" s="82"/>
      <c r="AH18" s="487">
        <v>1813</v>
      </c>
      <c r="AI18" s="81">
        <v>1580</v>
      </c>
      <c r="AJ18" s="81">
        <f t="shared" si="16"/>
        <v>87.148372862658576</v>
      </c>
    </row>
    <row r="19" spans="1:36" ht="21" customHeight="1">
      <c r="A19" s="66" t="s">
        <v>101</v>
      </c>
      <c r="B19" s="485">
        <f>'Т.об.-расшифровка'!B18</f>
        <v>55841</v>
      </c>
      <c r="C19" s="648">
        <v>42812.2</v>
      </c>
      <c r="D19" s="78">
        <f>'Т.об.-расшифровка'!L18</f>
        <v>56965.600000000006</v>
      </c>
      <c r="E19" s="78">
        <f t="shared" si="17"/>
        <v>133.05926815253599</v>
      </c>
      <c r="F19" s="286">
        <f t="shared" si="8"/>
        <v>102.01393241525045</v>
      </c>
      <c r="G19" s="490"/>
      <c r="H19" s="390">
        <v>174</v>
      </c>
      <c r="I19" s="83"/>
      <c r="J19" s="272">
        <f t="shared" si="1"/>
        <v>55841</v>
      </c>
      <c r="K19" s="648">
        <v>42664.2</v>
      </c>
      <c r="L19" s="43">
        <f t="shared" si="2"/>
        <v>56791.600000000006</v>
      </c>
      <c r="M19" s="43">
        <f t="shared" si="9"/>
        <v>133.11300809578054</v>
      </c>
      <c r="N19" s="317">
        <f t="shared" si="3"/>
        <v>101.70233341093461</v>
      </c>
      <c r="O19" s="487">
        <f t="shared" si="4"/>
        <v>162378</v>
      </c>
      <c r="P19" s="648">
        <v>87706.2</v>
      </c>
      <c r="Q19" s="81">
        <f t="shared" si="5"/>
        <v>172506.2</v>
      </c>
      <c r="R19" s="81">
        <f t="shared" si="10"/>
        <v>196.68643721880551</v>
      </c>
      <c r="S19" s="317">
        <f t="shared" si="11"/>
        <v>106.23742132554904</v>
      </c>
      <c r="T19" s="82"/>
      <c r="U19" s="81">
        <f t="shared" si="6"/>
        <v>375</v>
      </c>
      <c r="V19" s="83"/>
      <c r="W19" s="487">
        <f t="shared" si="12"/>
        <v>162378</v>
      </c>
      <c r="X19" s="648">
        <v>87385.2</v>
      </c>
      <c r="Y19" s="81">
        <f t="shared" si="7"/>
        <v>172131.20000000001</v>
      </c>
      <c r="Z19" s="81">
        <f t="shared" si="13"/>
        <v>196.97980893789799</v>
      </c>
      <c r="AA19" s="488">
        <f t="shared" si="14"/>
        <v>106.0064787101701</v>
      </c>
      <c r="AB19" s="487">
        <v>106537</v>
      </c>
      <c r="AC19" s="81">
        <v>115540.6</v>
      </c>
      <c r="AD19" s="488">
        <f t="shared" si="15"/>
        <v>108.45114842730695</v>
      </c>
      <c r="AE19" s="81"/>
      <c r="AF19" s="317">
        <v>201</v>
      </c>
      <c r="AG19" s="82"/>
      <c r="AH19" s="487">
        <v>106537</v>
      </c>
      <c r="AI19" s="81">
        <v>115339.6</v>
      </c>
      <c r="AJ19" s="81">
        <f t="shared" si="16"/>
        <v>108.26248157916969</v>
      </c>
    </row>
    <row r="20" spans="1:36" ht="21" customHeight="1">
      <c r="A20" s="66" t="s">
        <v>102</v>
      </c>
      <c r="B20" s="485">
        <f>'Т.об.-расшифровка'!B19</f>
        <v>450</v>
      </c>
      <c r="C20" s="648">
        <v>253</v>
      </c>
      <c r="D20" s="78">
        <f>'Т.об.-расшифровка'!L19</f>
        <v>523</v>
      </c>
      <c r="E20" s="78">
        <f t="shared" si="17"/>
        <v>206.71936758893281</v>
      </c>
      <c r="F20" s="286">
        <f t="shared" si="8"/>
        <v>116.22222222222223</v>
      </c>
      <c r="G20" s="490"/>
      <c r="H20" s="79"/>
      <c r="I20" s="83"/>
      <c r="J20" s="272">
        <f t="shared" si="1"/>
        <v>450</v>
      </c>
      <c r="K20" s="648">
        <v>253</v>
      </c>
      <c r="L20" s="43">
        <f t="shared" si="2"/>
        <v>523</v>
      </c>
      <c r="M20" s="43">
        <f t="shared" si="9"/>
        <v>206.71936758893281</v>
      </c>
      <c r="N20" s="43">
        <f t="shared" si="3"/>
        <v>116.22222222222223</v>
      </c>
      <c r="O20" s="487">
        <f t="shared" si="4"/>
        <v>927</v>
      </c>
      <c r="P20" s="648">
        <v>447</v>
      </c>
      <c r="Q20" s="81">
        <f t="shared" si="5"/>
        <v>1218</v>
      </c>
      <c r="R20" s="81">
        <f t="shared" si="10"/>
        <v>272.48322147651004</v>
      </c>
      <c r="S20" s="43">
        <f t="shared" si="11"/>
        <v>131.39158576051778</v>
      </c>
      <c r="T20" s="82"/>
      <c r="U20" s="82">
        <f t="shared" si="6"/>
        <v>0</v>
      </c>
      <c r="V20" s="83"/>
      <c r="W20" s="487">
        <f t="shared" si="12"/>
        <v>927</v>
      </c>
      <c r="X20" s="648">
        <v>447</v>
      </c>
      <c r="Y20" s="81">
        <f t="shared" si="7"/>
        <v>1218</v>
      </c>
      <c r="Z20" s="81">
        <f t="shared" si="13"/>
        <v>272.48322147651004</v>
      </c>
      <c r="AA20" s="81">
        <f t="shared" si="14"/>
        <v>131.39158576051778</v>
      </c>
      <c r="AB20" s="487">
        <v>477</v>
      </c>
      <c r="AC20" s="81">
        <v>695</v>
      </c>
      <c r="AD20" s="488">
        <f t="shared" si="15"/>
        <v>145.70230607966457</v>
      </c>
      <c r="AE20" s="81"/>
      <c r="AF20" s="43"/>
      <c r="AG20" s="82"/>
      <c r="AH20" s="487">
        <v>477</v>
      </c>
      <c r="AI20" s="81">
        <v>695</v>
      </c>
      <c r="AJ20" s="81">
        <f t="shared" si="16"/>
        <v>145.70230607966457</v>
      </c>
    </row>
    <row r="21" spans="1:36" ht="21" customHeight="1">
      <c r="A21" s="66" t="s">
        <v>103</v>
      </c>
      <c r="B21" s="485">
        <f>'Т.об.-расшифровка'!B20</f>
        <v>430</v>
      </c>
      <c r="C21" s="648">
        <v>341.6</v>
      </c>
      <c r="D21" s="78">
        <f>'Т.об.-расшифровка'!L20</f>
        <v>329.7</v>
      </c>
      <c r="E21" s="78">
        <f t="shared" si="17"/>
        <v>96.516393442622942</v>
      </c>
      <c r="F21" s="78">
        <f t="shared" si="8"/>
        <v>76.674418604651166</v>
      </c>
      <c r="G21" s="490"/>
      <c r="H21" s="79"/>
      <c r="I21" s="83"/>
      <c r="J21" s="272">
        <f t="shared" si="1"/>
        <v>430</v>
      </c>
      <c r="K21" s="648">
        <v>341.6</v>
      </c>
      <c r="L21" s="43">
        <f t="shared" si="2"/>
        <v>329.7</v>
      </c>
      <c r="M21" s="43">
        <f t="shared" si="9"/>
        <v>96.516393442622942</v>
      </c>
      <c r="N21" s="43">
        <f t="shared" si="3"/>
        <v>76.674418604651166</v>
      </c>
      <c r="O21" s="487">
        <f t="shared" si="4"/>
        <v>1237</v>
      </c>
      <c r="P21" s="648">
        <v>756.9</v>
      </c>
      <c r="Q21" s="81">
        <f t="shared" si="5"/>
        <v>1264.4000000000001</v>
      </c>
      <c r="R21" s="81">
        <f t="shared" si="10"/>
        <v>167.0498084291188</v>
      </c>
      <c r="S21" s="43">
        <f t="shared" si="11"/>
        <v>102.21503637833469</v>
      </c>
      <c r="T21" s="82"/>
      <c r="U21" s="82">
        <f t="shared" si="6"/>
        <v>0</v>
      </c>
      <c r="V21" s="83"/>
      <c r="W21" s="487">
        <f t="shared" si="12"/>
        <v>1237</v>
      </c>
      <c r="X21" s="648">
        <v>756.9</v>
      </c>
      <c r="Y21" s="81">
        <f t="shared" si="7"/>
        <v>1264.4000000000001</v>
      </c>
      <c r="Z21" s="81">
        <f t="shared" si="13"/>
        <v>167.0498084291188</v>
      </c>
      <c r="AA21" s="81">
        <f t="shared" si="14"/>
        <v>102.21503637833469</v>
      </c>
      <c r="AB21" s="487">
        <v>807</v>
      </c>
      <c r="AC21" s="81">
        <v>934.7</v>
      </c>
      <c r="AD21" s="488">
        <f t="shared" si="15"/>
        <v>115.82403965303594</v>
      </c>
      <c r="AE21" s="81"/>
      <c r="AF21" s="43"/>
      <c r="AG21" s="82"/>
      <c r="AH21" s="487">
        <v>807</v>
      </c>
      <c r="AI21" s="81">
        <v>934.7</v>
      </c>
      <c r="AJ21" s="81">
        <f t="shared" si="16"/>
        <v>115.82403965303594</v>
      </c>
    </row>
    <row r="22" spans="1:36" ht="21" customHeight="1" thickBot="1">
      <c r="A22" s="190" t="s">
        <v>107</v>
      </c>
      <c r="B22" s="485">
        <f>'Т.об.-расшифровка'!B21</f>
        <v>0</v>
      </c>
      <c r="C22" s="648"/>
      <c r="D22" s="78">
        <v>0</v>
      </c>
      <c r="E22" s="78"/>
      <c r="F22" s="78"/>
      <c r="G22" s="490"/>
      <c r="H22" s="492">
        <v>0</v>
      </c>
      <c r="I22" s="83"/>
      <c r="J22" s="272">
        <f t="shared" si="1"/>
        <v>0</v>
      </c>
      <c r="K22" s="648"/>
      <c r="L22" s="43">
        <v>0</v>
      </c>
      <c r="M22" s="43"/>
      <c r="N22" s="43"/>
      <c r="O22" s="272">
        <f t="shared" si="4"/>
        <v>0</v>
      </c>
      <c r="P22" s="648"/>
      <c r="Q22" s="81">
        <f t="shared" si="5"/>
        <v>209.2</v>
      </c>
      <c r="R22" s="81" t="e">
        <f t="shared" si="10"/>
        <v>#DIV/0!</v>
      </c>
      <c r="S22" s="43" t="e">
        <f t="shared" si="11"/>
        <v>#DIV/0!</v>
      </c>
      <c r="T22" s="82"/>
      <c r="U22" s="81">
        <v>209.2</v>
      </c>
      <c r="V22" s="83"/>
      <c r="W22" s="487">
        <f>O22+T22</f>
        <v>0</v>
      </c>
      <c r="X22" s="648"/>
      <c r="Y22" s="81">
        <f t="shared" si="7"/>
        <v>0</v>
      </c>
      <c r="Z22" s="81"/>
      <c r="AA22" s="81"/>
      <c r="AB22" s="272"/>
      <c r="AC22" s="690">
        <v>209.2</v>
      </c>
      <c r="AD22" s="43" t="e">
        <f t="shared" si="15"/>
        <v>#DIV/0!</v>
      </c>
      <c r="AE22" s="81"/>
      <c r="AF22" s="43">
        <v>209.2</v>
      </c>
      <c r="AG22" s="82"/>
      <c r="AH22" s="272"/>
      <c r="AI22" s="690">
        <v>0</v>
      </c>
      <c r="AJ22" s="81"/>
    </row>
    <row r="23" spans="1:36" s="253" customFormat="1" ht="17.25" thickBot="1">
      <c r="A23" s="65" t="s">
        <v>59</v>
      </c>
      <c r="B23" s="647">
        <f>SUM(B5:B22)</f>
        <v>86244</v>
      </c>
      <c r="C23" s="649">
        <f>SUM(C5:C21)</f>
        <v>67360.2</v>
      </c>
      <c r="D23" s="595">
        <f>SUM(D5:D22)</f>
        <v>88053.6</v>
      </c>
      <c r="E23" s="78">
        <f t="shared" si="17"/>
        <v>130.72051448778362</v>
      </c>
      <c r="F23" s="279">
        <f t="shared" si="8"/>
        <v>102.098232920551</v>
      </c>
      <c r="G23" s="493"/>
      <c r="H23" s="493">
        <f>SUM(H5:H22)</f>
        <v>174</v>
      </c>
      <c r="I23" s="279"/>
      <c r="J23" s="493">
        <f>SUM(J5:J22)</f>
        <v>86244</v>
      </c>
      <c r="K23" s="649">
        <f>SUM(K5:K21)</f>
        <v>67212.2</v>
      </c>
      <c r="L23" s="595">
        <f>SUM(L5:L22)</f>
        <v>87879.6</v>
      </c>
      <c r="M23" s="43">
        <f t="shared" si="9"/>
        <v>130.7494770294679</v>
      </c>
      <c r="N23" s="279">
        <f t="shared" si="3"/>
        <v>101.8964797551134</v>
      </c>
      <c r="O23" s="493">
        <f>SUM(O5:O22)</f>
        <v>247426</v>
      </c>
      <c r="P23" s="649">
        <f>SUM(P5:P21)</f>
        <v>134818.29999999999</v>
      </c>
      <c r="Q23" s="595">
        <f>SUM(Q5:Q22)</f>
        <v>252573.70000000004</v>
      </c>
      <c r="R23" s="81">
        <f t="shared" si="10"/>
        <v>187.34378048083983</v>
      </c>
      <c r="S23" s="279">
        <f t="shared" si="11"/>
        <v>102.08050083661379</v>
      </c>
      <c r="T23" s="493">
        <f>SUM(T5:T21)</f>
        <v>0</v>
      </c>
      <c r="U23" s="493">
        <f>SUM(U5:U22)</f>
        <v>584.20000000000005</v>
      </c>
      <c r="V23" s="279"/>
      <c r="W23" s="493">
        <f>SUM(W5:W22)</f>
        <v>247426</v>
      </c>
      <c r="X23" s="649">
        <f>SUM(X5:X21)</f>
        <v>134497.29999999999</v>
      </c>
      <c r="Y23" s="595">
        <f>SUM(Y5:Y22)</f>
        <v>251989.50000000003</v>
      </c>
      <c r="Z23" s="81">
        <f t="shared" si="13"/>
        <v>187.35654916492751</v>
      </c>
      <c r="AA23" s="488">
        <f t="shared" si="14"/>
        <v>101.84438983776968</v>
      </c>
      <c r="AB23" s="493">
        <f t="shared" ref="AB23:AC23" si="18">SUM(AB5:AB22)</f>
        <v>161182</v>
      </c>
      <c r="AC23" s="493">
        <f t="shared" si="18"/>
        <v>164520.10000000003</v>
      </c>
      <c r="AD23" s="488">
        <f>AC23/AB23*100</f>
        <v>102.07101289225847</v>
      </c>
      <c r="AE23" s="81"/>
      <c r="AF23" s="493">
        <f>SUM(AF5:AF22)</f>
        <v>410.2</v>
      </c>
      <c r="AG23" s="493">
        <f>SUM(AG5:AG21)</f>
        <v>0</v>
      </c>
      <c r="AH23" s="493">
        <f t="shared" ref="AH23:AI23" si="19">SUM(AH5:AH22)</f>
        <v>161182</v>
      </c>
      <c r="AI23" s="493">
        <f t="shared" si="19"/>
        <v>164109.90000000002</v>
      </c>
      <c r="AJ23" s="81">
        <f t="shared" si="16"/>
        <v>101.81651797347099</v>
      </c>
    </row>
    <row r="24" spans="1:36">
      <c r="B24" s="309"/>
      <c r="C24" s="354"/>
      <c r="G24" s="253"/>
      <c r="H24" s="253"/>
      <c r="I24" s="253"/>
      <c r="J24" s="151"/>
      <c r="K24" s="151"/>
      <c r="L24" s="152">
        <f>L23-J23</f>
        <v>1635.6000000000058</v>
      </c>
      <c r="M24" s="152"/>
      <c r="N24" s="151"/>
      <c r="O24" s="151"/>
      <c r="P24" s="151"/>
      <c r="Q24" s="151" t="s">
        <v>201</v>
      </c>
      <c r="R24" s="151"/>
      <c r="S24" s="151"/>
      <c r="T24" s="151"/>
      <c r="U24" s="151"/>
      <c r="V24" s="151"/>
      <c r="W24" s="151"/>
      <c r="X24" s="151"/>
      <c r="Y24" s="152">
        <f>Y23-W23</f>
        <v>4563.5000000000291</v>
      </c>
      <c r="Z24" s="152"/>
      <c r="AA24" s="151"/>
      <c r="AB24" s="353"/>
      <c r="AC24" s="353"/>
      <c r="AD24" s="438"/>
      <c r="AE24" s="438"/>
      <c r="AF24" s="438"/>
      <c r="AG24" s="438"/>
      <c r="AH24" s="353"/>
      <c r="AI24" s="353"/>
      <c r="AJ24" s="438"/>
    </row>
    <row r="25" spans="1:36">
      <c r="J25" s="151"/>
      <c r="K25" s="151"/>
      <c r="L25" s="655"/>
      <c r="M25" s="655"/>
      <c r="N25" s="656"/>
      <c r="O25" s="656"/>
      <c r="P25" s="656"/>
      <c r="Q25" s="656"/>
      <c r="R25" s="656"/>
      <c r="S25" s="656"/>
      <c r="T25" s="656"/>
      <c r="U25" s="656"/>
      <c r="V25" s="656"/>
      <c r="W25" s="656"/>
      <c r="X25" s="656"/>
      <c r="Y25" s="655"/>
      <c r="Z25" s="150"/>
      <c r="AA25" s="151"/>
      <c r="AB25" s="237"/>
      <c r="AC25" s="237"/>
      <c r="AD25" s="237"/>
      <c r="AF25" s="237"/>
      <c r="AH25" s="237"/>
      <c r="AI25" s="237"/>
      <c r="AJ25" s="237"/>
    </row>
    <row r="26" spans="1:36">
      <c r="D26" s="531"/>
      <c r="E26" s="85"/>
      <c r="J26" s="151"/>
      <c r="K26" s="151"/>
      <c r="L26" s="656"/>
      <c r="M26" s="656"/>
      <c r="N26" s="656"/>
      <c r="O26" s="656"/>
      <c r="P26" s="656"/>
      <c r="Q26" s="656"/>
      <c r="R26" s="656"/>
      <c r="S26" s="656"/>
      <c r="T26" s="656"/>
      <c r="U26" s="656"/>
      <c r="V26" s="656"/>
      <c r="W26" s="656"/>
      <c r="X26" s="656"/>
      <c r="Y26" s="656"/>
      <c r="Z26" s="151"/>
      <c r="AA26" s="151"/>
    </row>
    <row r="27" spans="1:36">
      <c r="Y27" s="97"/>
      <c r="Z27" s="97"/>
    </row>
  </sheetData>
  <mergeCells count="11">
    <mergeCell ref="G3:I3"/>
    <mergeCell ref="J3:N3"/>
    <mergeCell ref="A1:AA1"/>
    <mergeCell ref="B2:N2"/>
    <mergeCell ref="B3:F3"/>
    <mergeCell ref="AH3:AJ3"/>
    <mergeCell ref="O2:AA2"/>
    <mergeCell ref="O3:S3"/>
    <mergeCell ref="T3:V3"/>
    <mergeCell ref="W3:AA3"/>
    <mergeCell ref="AE3:AG3"/>
  </mergeCells>
  <phoneticPr fontId="24" type="noConversion"/>
  <pageMargins left="0.39370078740157483" right="0" top="0.19685039370078741" bottom="0.19685039370078741" header="0.51181102362204722" footer="0.51181102362204722"/>
  <pageSetup paperSize="9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>
  <sheetPr>
    <tabColor rgb="FF92D050"/>
  </sheetPr>
  <dimension ref="A1:AC36"/>
  <sheetViews>
    <sheetView zoomScale="70" zoomScaleNormal="70" workbookViewId="0">
      <pane xSplit="1" ySplit="7" topLeftCell="B17" activePane="bottomRight" state="frozen"/>
      <selection pane="topRight" activeCell="B1" sqref="B1"/>
      <selection pane="bottomLeft" activeCell="A7" sqref="A7"/>
      <selection pane="bottomRight" activeCell="L14" sqref="L14"/>
    </sheetView>
  </sheetViews>
  <sheetFormatPr defaultRowHeight="15"/>
  <cols>
    <col min="1" max="1" width="9.21875" customWidth="1"/>
    <col min="2" max="2" width="4.6640625" customWidth="1"/>
    <col min="3" max="3" width="6.109375" customWidth="1"/>
    <col min="4" max="4" width="4.6640625" customWidth="1"/>
    <col min="5" max="5" width="5.109375" customWidth="1"/>
    <col min="6" max="7" width="5.6640625" customWidth="1"/>
    <col min="8" max="8" width="4.77734375" customWidth="1"/>
    <col min="9" max="9" width="5.6640625" customWidth="1"/>
    <col min="10" max="10" width="5.88671875" customWidth="1"/>
    <col min="11" max="11" width="6.21875" customWidth="1"/>
    <col min="12" max="12" width="5.33203125" customWidth="1"/>
    <col min="13" max="15" width="5" customWidth="1"/>
    <col min="16" max="16" width="4.6640625" customWidth="1"/>
    <col min="17" max="17" width="5" customWidth="1"/>
    <col min="18" max="18" width="4.77734375" customWidth="1"/>
    <col min="19" max="23" width="5.6640625" customWidth="1"/>
    <col min="24" max="25" width="6.21875" customWidth="1"/>
    <col min="26" max="26" width="5.6640625" customWidth="1"/>
    <col min="27" max="27" width="4.109375" customWidth="1"/>
    <col min="28" max="28" width="5" customWidth="1"/>
    <col min="29" max="29" width="5.6640625" customWidth="1"/>
  </cols>
  <sheetData>
    <row r="1" spans="1:29" ht="17.45" customHeight="1">
      <c r="A1" t="s">
        <v>181</v>
      </c>
      <c r="B1" s="981" t="s">
        <v>400</v>
      </c>
      <c r="C1" s="981"/>
      <c r="D1" s="981"/>
      <c r="E1" s="981"/>
      <c r="F1" s="981"/>
      <c r="G1" s="981"/>
      <c r="H1" s="981"/>
      <c r="I1" s="981"/>
      <c r="J1" s="981"/>
      <c r="K1" s="981"/>
      <c r="L1" s="981"/>
      <c r="M1" s="981"/>
      <c r="N1" s="981"/>
      <c r="O1" s="981"/>
      <c r="P1" s="981"/>
      <c r="Q1" s="981"/>
      <c r="R1" s="981"/>
      <c r="S1" s="981"/>
      <c r="T1" s="981"/>
      <c r="U1" s="981"/>
      <c r="V1" s="981"/>
      <c r="W1" s="981"/>
      <c r="X1" s="981"/>
      <c r="Y1" s="981"/>
      <c r="Z1" s="981"/>
      <c r="AA1" s="981"/>
      <c r="AB1" s="981"/>
      <c r="AC1" s="981"/>
    </row>
    <row r="2" spans="1:29" ht="15.6" customHeight="1" thickBot="1">
      <c r="A2" s="8"/>
      <c r="B2" s="982"/>
      <c r="C2" s="982"/>
      <c r="D2" s="982"/>
      <c r="E2" s="982"/>
      <c r="F2" s="982"/>
      <c r="G2" s="982"/>
      <c r="H2" s="982"/>
      <c r="I2" s="982"/>
      <c r="J2" s="982"/>
      <c r="K2" s="982"/>
      <c r="L2" s="982"/>
      <c r="M2" s="982"/>
      <c r="N2" s="982"/>
      <c r="O2" s="982"/>
      <c r="P2" s="982"/>
      <c r="Q2" s="982"/>
      <c r="R2" s="982"/>
      <c r="S2" s="982"/>
      <c r="T2" s="982"/>
      <c r="U2" s="982"/>
      <c r="V2" s="982"/>
      <c r="W2" s="982"/>
      <c r="X2" s="982"/>
      <c r="Y2" s="982"/>
      <c r="Z2" s="982"/>
      <c r="AA2" s="982"/>
      <c r="AB2" s="982"/>
      <c r="AC2" s="982"/>
    </row>
    <row r="3" spans="1:29" ht="19.899999999999999" customHeight="1" thickBot="1">
      <c r="A3" s="876" t="s">
        <v>141</v>
      </c>
      <c r="B3" s="1006" t="s">
        <v>401</v>
      </c>
      <c r="C3" s="1007"/>
      <c r="D3" s="1007"/>
      <c r="E3" s="1007"/>
      <c r="F3" s="1007"/>
      <c r="G3" s="1007"/>
      <c r="H3" s="1007"/>
      <c r="I3" s="1007"/>
      <c r="J3" s="1007"/>
      <c r="K3" s="1007"/>
      <c r="L3" s="1008"/>
      <c r="M3" s="1009" t="s">
        <v>402</v>
      </c>
      <c r="N3" s="1010"/>
      <c r="O3" s="1010"/>
      <c r="P3" s="1010"/>
      <c r="Q3" s="1010"/>
      <c r="R3" s="1010"/>
      <c r="S3" s="1010"/>
      <c r="T3" s="1010"/>
      <c r="U3" s="1010"/>
      <c r="V3" s="1010"/>
      <c r="W3" s="1011"/>
      <c r="X3" s="974" t="s">
        <v>121</v>
      </c>
      <c r="Y3" s="975"/>
      <c r="Z3" s="975"/>
      <c r="AA3" s="975"/>
      <c r="AB3" s="975"/>
      <c r="AC3" s="976"/>
    </row>
    <row r="4" spans="1:29" ht="19.149999999999999" customHeight="1" thickBot="1">
      <c r="A4" s="877"/>
      <c r="B4" s="994" t="s">
        <v>165</v>
      </c>
      <c r="C4" s="995"/>
      <c r="D4" s="115" t="s">
        <v>61</v>
      </c>
      <c r="E4" s="116"/>
      <c r="F4" s="117" t="s">
        <v>166</v>
      </c>
      <c r="G4" s="117"/>
      <c r="H4" s="117"/>
      <c r="I4" s="118"/>
      <c r="J4" s="836" t="s">
        <v>62</v>
      </c>
      <c r="K4" s="1012"/>
      <c r="L4" s="991" t="s">
        <v>167</v>
      </c>
      <c r="M4" s="994" t="s">
        <v>165</v>
      </c>
      <c r="N4" s="995"/>
      <c r="O4" s="115" t="s">
        <v>61</v>
      </c>
      <c r="P4" s="116"/>
      <c r="Q4" s="119" t="s">
        <v>182</v>
      </c>
      <c r="R4" s="119"/>
      <c r="S4" s="119"/>
      <c r="T4" s="120"/>
      <c r="U4" s="1001" t="s">
        <v>183</v>
      </c>
      <c r="V4" s="1002"/>
      <c r="W4" s="1015" t="s">
        <v>184</v>
      </c>
      <c r="X4" s="836" t="s">
        <v>185</v>
      </c>
      <c r="Y4" s="998"/>
      <c r="Z4" s="988" t="s">
        <v>186</v>
      </c>
      <c r="AA4" s="115" t="s">
        <v>61</v>
      </c>
      <c r="AB4" s="116"/>
      <c r="AC4" s="991" t="s">
        <v>187</v>
      </c>
    </row>
    <row r="5" spans="1:29" s="207" customFormat="1" ht="19.899999999999999" customHeight="1" thickBot="1">
      <c r="A5" s="877"/>
      <c r="B5" s="996"/>
      <c r="C5" s="997"/>
      <c r="D5" s="983">
        <v>42826</v>
      </c>
      <c r="E5" s="983">
        <v>43191</v>
      </c>
      <c r="F5" s="986" t="s">
        <v>404</v>
      </c>
      <c r="G5" s="987"/>
      <c r="H5" s="986" t="s">
        <v>405</v>
      </c>
      <c r="I5" s="987"/>
      <c r="J5" s="1013"/>
      <c r="K5" s="1014"/>
      <c r="L5" s="992"/>
      <c r="M5" s="996"/>
      <c r="N5" s="997"/>
      <c r="O5" s="983">
        <v>42826</v>
      </c>
      <c r="P5" s="983">
        <v>43191</v>
      </c>
      <c r="Q5" s="986" t="s">
        <v>404</v>
      </c>
      <c r="R5" s="987"/>
      <c r="S5" s="986" t="s">
        <v>405</v>
      </c>
      <c r="T5" s="987"/>
      <c r="U5" s="1003"/>
      <c r="V5" s="1004"/>
      <c r="W5" s="1016"/>
      <c r="X5" s="999"/>
      <c r="Y5" s="1000"/>
      <c r="Z5" s="989"/>
      <c r="AA5" s="983">
        <v>42826</v>
      </c>
      <c r="AB5" s="983">
        <v>43191</v>
      </c>
      <c r="AC5" s="992"/>
    </row>
    <row r="6" spans="1:29" s="207" customFormat="1" ht="19.899999999999999" customHeight="1">
      <c r="A6" s="877"/>
      <c r="B6" s="409" t="s">
        <v>403</v>
      </c>
      <c r="C6" s="409" t="s">
        <v>403</v>
      </c>
      <c r="D6" s="984"/>
      <c r="E6" s="985"/>
      <c r="F6" s="410" t="s">
        <v>64</v>
      </c>
      <c r="G6" s="410" t="s">
        <v>65</v>
      </c>
      <c r="H6" s="410" t="s">
        <v>64</v>
      </c>
      <c r="I6" s="410" t="s">
        <v>65</v>
      </c>
      <c r="J6" s="409" t="s">
        <v>403</v>
      </c>
      <c r="K6" s="409" t="s">
        <v>403</v>
      </c>
      <c r="L6" s="992"/>
      <c r="M6" s="409" t="s">
        <v>403</v>
      </c>
      <c r="N6" s="409" t="s">
        <v>403</v>
      </c>
      <c r="O6" s="984"/>
      <c r="P6" s="985"/>
      <c r="Q6" s="411" t="s">
        <v>64</v>
      </c>
      <c r="R6" s="410" t="s">
        <v>65</v>
      </c>
      <c r="S6" s="410" t="s">
        <v>64</v>
      </c>
      <c r="T6" s="410" t="s">
        <v>65</v>
      </c>
      <c r="U6" s="409" t="s">
        <v>403</v>
      </c>
      <c r="V6" s="409" t="s">
        <v>403</v>
      </c>
      <c r="W6" s="1016"/>
      <c r="X6" s="409" t="s">
        <v>403</v>
      </c>
      <c r="Y6" s="409" t="s">
        <v>406</v>
      </c>
      <c r="Z6" s="989"/>
      <c r="AA6" s="984"/>
      <c r="AB6" s="985"/>
      <c r="AC6" s="992"/>
    </row>
    <row r="7" spans="1:29" s="207" customFormat="1" ht="19.899999999999999" customHeight="1" thickBot="1">
      <c r="A7" s="1005"/>
      <c r="B7" s="412">
        <v>2017</v>
      </c>
      <c r="C7" s="412">
        <v>2018</v>
      </c>
      <c r="D7" s="984"/>
      <c r="E7" s="985"/>
      <c r="F7" s="413" t="s">
        <v>66</v>
      </c>
      <c r="G7" s="413" t="s">
        <v>67</v>
      </c>
      <c r="H7" s="413" t="s">
        <v>66</v>
      </c>
      <c r="I7" s="413" t="s">
        <v>67</v>
      </c>
      <c r="J7" s="412">
        <v>2017</v>
      </c>
      <c r="K7" s="412">
        <v>2018</v>
      </c>
      <c r="L7" s="993"/>
      <c r="M7" s="412">
        <v>2017</v>
      </c>
      <c r="N7" s="412">
        <v>2018</v>
      </c>
      <c r="O7" s="984"/>
      <c r="P7" s="985"/>
      <c r="Q7" s="414" t="s">
        <v>66</v>
      </c>
      <c r="R7" s="415" t="s">
        <v>67</v>
      </c>
      <c r="S7" s="415" t="s">
        <v>66</v>
      </c>
      <c r="T7" s="415" t="s">
        <v>67</v>
      </c>
      <c r="U7" s="412">
        <v>2017</v>
      </c>
      <c r="V7" s="412">
        <v>2018</v>
      </c>
      <c r="W7" s="1016"/>
      <c r="X7" s="412">
        <v>2017</v>
      </c>
      <c r="Y7" s="412">
        <v>2018</v>
      </c>
      <c r="Z7" s="990"/>
      <c r="AA7" s="984"/>
      <c r="AB7" s="985"/>
      <c r="AC7" s="993"/>
    </row>
    <row r="8" spans="1:29" ht="34.9" customHeight="1">
      <c r="A8" s="230" t="s">
        <v>87</v>
      </c>
      <c r="B8" s="74">
        <v>2070</v>
      </c>
      <c r="C8" s="74">
        <v>2129</v>
      </c>
      <c r="D8" s="121">
        <v>850</v>
      </c>
      <c r="E8" s="121">
        <v>850</v>
      </c>
      <c r="F8" s="89">
        <f>SUM(B8-D8)</f>
        <v>1220</v>
      </c>
      <c r="G8" s="124">
        <f>SUM(F8*0.6)</f>
        <v>732</v>
      </c>
      <c r="H8" s="46">
        <f>SUM(C8-E8)</f>
        <v>1279</v>
      </c>
      <c r="I8" s="74">
        <f>SUM(H8*0.6)</f>
        <v>767.4</v>
      </c>
      <c r="J8" s="123">
        <f>SUM(D8+G8)</f>
        <v>1582</v>
      </c>
      <c r="K8" s="124">
        <f>SUM(E8+I8)</f>
        <v>1617.4</v>
      </c>
      <c r="L8" s="567">
        <f>SUM(K8/J8)*100</f>
        <v>102.23767383059419</v>
      </c>
      <c r="M8" s="194">
        <v>68</v>
      </c>
      <c r="N8" s="194">
        <v>50</v>
      </c>
      <c r="O8" s="194">
        <v>21</v>
      </c>
      <c r="P8" s="194">
        <v>21</v>
      </c>
      <c r="Q8" s="176">
        <f>SUM(M8-O8)</f>
        <v>47</v>
      </c>
      <c r="R8" s="177">
        <f t="shared" ref="R8:R25" si="0">SUM(Q8*0.6)</f>
        <v>28.2</v>
      </c>
      <c r="S8" s="178">
        <f>SUM(N8-P8)</f>
        <v>29</v>
      </c>
      <c r="T8" s="177">
        <f t="shared" ref="T8:T25" si="1">SUM(S8*0.6)</f>
        <v>17.399999999999999</v>
      </c>
      <c r="U8" s="177">
        <f>SUM(O8+R8)</f>
        <v>49.2</v>
      </c>
      <c r="V8" s="177">
        <f>SUM(P8+T8)</f>
        <v>38.4</v>
      </c>
      <c r="W8" s="179">
        <f>SUM(V8/U8)*100</f>
        <v>78.048780487804876</v>
      </c>
      <c r="X8" s="125">
        <f>J8+U8</f>
        <v>1631.2</v>
      </c>
      <c r="Y8" s="124">
        <f>K8+V8</f>
        <v>1655.8000000000002</v>
      </c>
      <c r="Z8" s="126">
        <f>Y8/X8*100</f>
        <v>101.50809220205986</v>
      </c>
      <c r="AA8" s="127">
        <f>D8+O8</f>
        <v>871</v>
      </c>
      <c r="AB8" s="122">
        <f>E8+P8</f>
        <v>871</v>
      </c>
      <c r="AC8" s="155">
        <f>AB8/AA8*100</f>
        <v>100</v>
      </c>
    </row>
    <row r="9" spans="1:29" ht="34.9" customHeight="1">
      <c r="A9" s="231" t="s">
        <v>88</v>
      </c>
      <c r="B9" s="75">
        <v>328</v>
      </c>
      <c r="C9" s="75">
        <v>265</v>
      </c>
      <c r="D9" s="128"/>
      <c r="E9" s="128"/>
      <c r="F9" s="88">
        <f t="shared" ref="F9:F24" si="2">SUM(B9-D9)</f>
        <v>328</v>
      </c>
      <c r="G9" s="43">
        <f t="shared" ref="G9:G24" si="3">SUM(F9*0.6)</f>
        <v>196.79999999999998</v>
      </c>
      <c r="H9" s="34">
        <f t="shared" ref="H9:H24" si="4">SUM(C9-E9)</f>
        <v>265</v>
      </c>
      <c r="I9" s="75">
        <f t="shared" ref="I9:I24" si="5">SUM(H9*0.6)</f>
        <v>159</v>
      </c>
      <c r="J9" s="130">
        <f>SUM(D9+G9)</f>
        <v>196.79999999999998</v>
      </c>
      <c r="K9" s="43">
        <f>SUM(E9+I9)</f>
        <v>159</v>
      </c>
      <c r="L9" s="135">
        <f t="shared" ref="L9:L24" si="6">SUM(K9/J9)*100</f>
        <v>80.792682926829272</v>
      </c>
      <c r="M9" s="195">
        <v>15</v>
      </c>
      <c r="N9" s="195">
        <v>9</v>
      </c>
      <c r="O9" s="195">
        <v>2</v>
      </c>
      <c r="P9" s="195">
        <v>2</v>
      </c>
      <c r="Q9" s="180">
        <f t="shared" ref="Q9:Q24" si="7">SUM(M9-O9)</f>
        <v>13</v>
      </c>
      <c r="R9" s="181">
        <f t="shared" si="0"/>
        <v>7.8</v>
      </c>
      <c r="S9" s="182">
        <f t="shared" ref="S9:S24" si="8">SUM(N9-P9)</f>
        <v>7</v>
      </c>
      <c r="T9" s="181">
        <f t="shared" si="1"/>
        <v>4.2</v>
      </c>
      <c r="U9" s="181">
        <f>SUM(O9+R9)</f>
        <v>9.8000000000000007</v>
      </c>
      <c r="V9" s="181">
        <f>SUM(P9+T9)</f>
        <v>6.2</v>
      </c>
      <c r="W9" s="174">
        <f t="shared" ref="W9:W24" si="9">SUM(V9/U9)*100</f>
        <v>63.265306122448969</v>
      </c>
      <c r="X9" s="132">
        <f t="shared" ref="X9:Y24" si="10">J9+U9</f>
        <v>206.6</v>
      </c>
      <c r="Y9" s="43">
        <f t="shared" si="10"/>
        <v>165.2</v>
      </c>
      <c r="Z9" s="133">
        <f t="shared" ref="Z9:Z25" si="11">Y9/X9*100</f>
        <v>79.961277831558562</v>
      </c>
      <c r="AA9" s="134">
        <f t="shared" ref="AA9:AB24" si="12">D9+O9</f>
        <v>2</v>
      </c>
      <c r="AB9" s="129">
        <f t="shared" si="12"/>
        <v>2</v>
      </c>
      <c r="AC9" s="80">
        <f t="shared" ref="AC9:AC25" si="13">AB9/AA9*100</f>
        <v>100</v>
      </c>
    </row>
    <row r="10" spans="1:29" ht="34.9" customHeight="1">
      <c r="A10" s="231" t="s">
        <v>89</v>
      </c>
      <c r="B10" s="75"/>
      <c r="C10" s="75"/>
      <c r="D10" s="128"/>
      <c r="E10" s="128"/>
      <c r="F10" s="88"/>
      <c r="G10" s="129"/>
      <c r="H10" s="34"/>
      <c r="I10" s="75"/>
      <c r="J10" s="130"/>
      <c r="K10" s="43"/>
      <c r="L10" s="135"/>
      <c r="M10" s="195">
        <v>44</v>
      </c>
      <c r="N10" s="195">
        <v>47</v>
      </c>
      <c r="O10" s="195">
        <v>11</v>
      </c>
      <c r="P10" s="195">
        <v>11</v>
      </c>
      <c r="Q10" s="180">
        <f t="shared" si="7"/>
        <v>33</v>
      </c>
      <c r="R10" s="181">
        <f t="shared" si="0"/>
        <v>19.8</v>
      </c>
      <c r="S10" s="182">
        <f t="shared" si="8"/>
        <v>36</v>
      </c>
      <c r="T10" s="181">
        <f t="shared" si="1"/>
        <v>21.599999999999998</v>
      </c>
      <c r="U10" s="181">
        <f t="shared" ref="U10:U24" si="14">SUM(O10+R10)</f>
        <v>30.8</v>
      </c>
      <c r="V10" s="181">
        <f t="shared" ref="V10:V24" si="15">SUM(P10+T10)</f>
        <v>32.599999999999994</v>
      </c>
      <c r="W10" s="173">
        <f t="shared" si="9"/>
        <v>105.84415584415584</v>
      </c>
      <c r="X10" s="132">
        <f t="shared" si="10"/>
        <v>30.8</v>
      </c>
      <c r="Y10" s="43">
        <f t="shared" si="10"/>
        <v>32.599999999999994</v>
      </c>
      <c r="Z10" s="133">
        <f t="shared" si="11"/>
        <v>105.84415584415584</v>
      </c>
      <c r="AA10" s="134">
        <f t="shared" si="12"/>
        <v>11</v>
      </c>
      <c r="AB10" s="129">
        <f t="shared" si="12"/>
        <v>11</v>
      </c>
      <c r="AC10" s="80">
        <f t="shared" si="13"/>
        <v>100</v>
      </c>
    </row>
    <row r="11" spans="1:29" ht="34.9" customHeight="1">
      <c r="A11" s="231" t="s">
        <v>90</v>
      </c>
      <c r="B11" s="75">
        <v>1863</v>
      </c>
      <c r="C11" s="75">
        <v>1894</v>
      </c>
      <c r="D11" s="128">
        <v>639</v>
      </c>
      <c r="E11" s="128">
        <v>639</v>
      </c>
      <c r="F11" s="88">
        <f t="shared" si="2"/>
        <v>1224</v>
      </c>
      <c r="G11" s="43">
        <f t="shared" si="3"/>
        <v>734.4</v>
      </c>
      <c r="H11" s="34">
        <f t="shared" si="4"/>
        <v>1255</v>
      </c>
      <c r="I11" s="75">
        <f t="shared" si="5"/>
        <v>753</v>
      </c>
      <c r="J11" s="130">
        <f>SUM(D11+G11)</f>
        <v>1373.4</v>
      </c>
      <c r="K11" s="43">
        <f>SUM(E11+I11)</f>
        <v>1392</v>
      </c>
      <c r="L11" s="131">
        <f t="shared" si="6"/>
        <v>101.35430318916556</v>
      </c>
      <c r="M11" s="195">
        <v>34</v>
      </c>
      <c r="N11" s="195">
        <v>49</v>
      </c>
      <c r="O11" s="195">
        <v>10</v>
      </c>
      <c r="P11" s="195">
        <v>12</v>
      </c>
      <c r="Q11" s="180">
        <f t="shared" si="7"/>
        <v>24</v>
      </c>
      <c r="R11" s="181">
        <f t="shared" si="0"/>
        <v>14.399999999999999</v>
      </c>
      <c r="S11" s="182">
        <f t="shared" si="8"/>
        <v>37</v>
      </c>
      <c r="T11" s="181">
        <f t="shared" si="1"/>
        <v>22.2</v>
      </c>
      <c r="U11" s="181">
        <f t="shared" si="14"/>
        <v>24.4</v>
      </c>
      <c r="V11" s="181">
        <f t="shared" si="15"/>
        <v>34.200000000000003</v>
      </c>
      <c r="W11" s="174">
        <f t="shared" si="9"/>
        <v>140.16393442622953</v>
      </c>
      <c r="X11" s="132">
        <f t="shared" si="10"/>
        <v>1397.8000000000002</v>
      </c>
      <c r="Y11" s="43">
        <f t="shared" si="10"/>
        <v>1426.2</v>
      </c>
      <c r="Z11" s="133">
        <f t="shared" si="11"/>
        <v>102.03176420088708</v>
      </c>
      <c r="AA11" s="134">
        <f t="shared" si="12"/>
        <v>649</v>
      </c>
      <c r="AB11" s="129">
        <f t="shared" si="12"/>
        <v>651</v>
      </c>
      <c r="AC11" s="80">
        <f t="shared" si="13"/>
        <v>100.30816640986133</v>
      </c>
    </row>
    <row r="12" spans="1:29" ht="34.9" customHeight="1">
      <c r="A12" s="231" t="s">
        <v>91</v>
      </c>
      <c r="B12" s="75"/>
      <c r="C12" s="75"/>
      <c r="D12" s="128"/>
      <c r="E12" s="128"/>
      <c r="F12" s="88"/>
      <c r="G12" s="129"/>
      <c r="H12" s="34"/>
      <c r="I12" s="75"/>
      <c r="J12" s="130"/>
      <c r="K12" s="43"/>
      <c r="L12" s="135"/>
      <c r="M12" s="195">
        <v>61</v>
      </c>
      <c r="N12" s="195">
        <v>61</v>
      </c>
      <c r="O12" s="195">
        <v>16</v>
      </c>
      <c r="P12" s="195">
        <v>16</v>
      </c>
      <c r="Q12" s="180">
        <f t="shared" si="7"/>
        <v>45</v>
      </c>
      <c r="R12" s="181">
        <f t="shared" si="0"/>
        <v>27</v>
      </c>
      <c r="S12" s="182">
        <f t="shared" si="8"/>
        <v>45</v>
      </c>
      <c r="T12" s="181">
        <f t="shared" si="1"/>
        <v>27</v>
      </c>
      <c r="U12" s="181">
        <f t="shared" si="14"/>
        <v>43</v>
      </c>
      <c r="V12" s="181">
        <f t="shared" si="15"/>
        <v>43</v>
      </c>
      <c r="W12" s="174">
        <f t="shared" si="9"/>
        <v>100</v>
      </c>
      <c r="X12" s="132">
        <f t="shared" si="10"/>
        <v>43</v>
      </c>
      <c r="Y12" s="43">
        <f t="shared" si="10"/>
        <v>43</v>
      </c>
      <c r="Z12" s="133">
        <f t="shared" si="11"/>
        <v>100</v>
      </c>
      <c r="AA12" s="134">
        <f t="shared" si="12"/>
        <v>16</v>
      </c>
      <c r="AB12" s="129">
        <f t="shared" si="12"/>
        <v>16</v>
      </c>
      <c r="AC12" s="80">
        <f t="shared" si="13"/>
        <v>100</v>
      </c>
    </row>
    <row r="13" spans="1:29" ht="34.9" customHeight="1">
      <c r="A13" s="231" t="s">
        <v>92</v>
      </c>
      <c r="B13" s="75"/>
      <c r="C13" s="75"/>
      <c r="D13" s="128"/>
      <c r="E13" s="128"/>
      <c r="F13" s="88">
        <f t="shared" si="2"/>
        <v>0</v>
      </c>
      <c r="G13" s="129">
        <f t="shared" si="3"/>
        <v>0</v>
      </c>
      <c r="H13" s="34">
        <f t="shared" si="4"/>
        <v>0</v>
      </c>
      <c r="I13" s="75">
        <f t="shared" si="5"/>
        <v>0</v>
      </c>
      <c r="J13" s="130">
        <f>SUM(D13+G13)</f>
        <v>0</v>
      </c>
      <c r="K13" s="43">
        <f>SUM(E13+I13)</f>
        <v>0</v>
      </c>
      <c r="L13" s="135"/>
      <c r="M13" s="195">
        <v>51</v>
      </c>
      <c r="N13" s="195">
        <v>50</v>
      </c>
      <c r="O13" s="195">
        <v>18</v>
      </c>
      <c r="P13" s="195">
        <v>17</v>
      </c>
      <c r="Q13" s="180">
        <f t="shared" si="7"/>
        <v>33</v>
      </c>
      <c r="R13" s="181">
        <f t="shared" si="0"/>
        <v>19.8</v>
      </c>
      <c r="S13" s="182">
        <f t="shared" si="8"/>
        <v>33</v>
      </c>
      <c r="T13" s="181">
        <f t="shared" si="1"/>
        <v>19.8</v>
      </c>
      <c r="U13" s="181">
        <f t="shared" si="14"/>
        <v>37.799999999999997</v>
      </c>
      <c r="V13" s="181">
        <f t="shared" si="15"/>
        <v>36.799999999999997</v>
      </c>
      <c r="W13" s="174">
        <f t="shared" si="9"/>
        <v>97.354497354497354</v>
      </c>
      <c r="X13" s="132">
        <f t="shared" si="10"/>
        <v>37.799999999999997</v>
      </c>
      <c r="Y13" s="43">
        <f t="shared" si="10"/>
        <v>36.799999999999997</v>
      </c>
      <c r="Z13" s="133">
        <f t="shared" si="11"/>
        <v>97.354497354497354</v>
      </c>
      <c r="AA13" s="134">
        <f t="shared" si="12"/>
        <v>18</v>
      </c>
      <c r="AB13" s="129">
        <f t="shared" si="12"/>
        <v>17</v>
      </c>
      <c r="AC13" s="80">
        <f t="shared" si="13"/>
        <v>94.444444444444443</v>
      </c>
    </row>
    <row r="14" spans="1:29" ht="34.9" customHeight="1">
      <c r="A14" s="231" t="s">
        <v>93</v>
      </c>
      <c r="B14" s="75">
        <v>1233</v>
      </c>
      <c r="C14" s="75">
        <v>1166</v>
      </c>
      <c r="D14" s="128">
        <v>350</v>
      </c>
      <c r="E14" s="128">
        <v>350</v>
      </c>
      <c r="F14" s="88">
        <f t="shared" si="2"/>
        <v>883</v>
      </c>
      <c r="G14" s="43">
        <f t="shared" si="3"/>
        <v>529.79999999999995</v>
      </c>
      <c r="H14" s="34">
        <f t="shared" si="4"/>
        <v>816</v>
      </c>
      <c r="I14" s="75">
        <f t="shared" si="5"/>
        <v>489.59999999999997</v>
      </c>
      <c r="J14" s="130">
        <f>SUM(D14+G14)</f>
        <v>879.8</v>
      </c>
      <c r="K14" s="43">
        <f>SUM(E14+I14)</f>
        <v>839.59999999999991</v>
      </c>
      <c r="L14" s="131">
        <f t="shared" si="6"/>
        <v>95.430779722664241</v>
      </c>
      <c r="M14" s="195">
        <v>67</v>
      </c>
      <c r="N14" s="195">
        <v>68</v>
      </c>
      <c r="O14" s="195">
        <v>22</v>
      </c>
      <c r="P14" s="195">
        <v>27</v>
      </c>
      <c r="Q14" s="180">
        <f t="shared" si="7"/>
        <v>45</v>
      </c>
      <c r="R14" s="181">
        <f t="shared" si="0"/>
        <v>27</v>
      </c>
      <c r="S14" s="182">
        <f t="shared" si="8"/>
        <v>41</v>
      </c>
      <c r="T14" s="181">
        <f t="shared" si="1"/>
        <v>24.599999999999998</v>
      </c>
      <c r="U14" s="181">
        <f t="shared" si="14"/>
        <v>49</v>
      </c>
      <c r="V14" s="181">
        <f t="shared" si="15"/>
        <v>51.599999999999994</v>
      </c>
      <c r="W14" s="174">
        <f t="shared" si="9"/>
        <v>105.30612244897959</v>
      </c>
      <c r="X14" s="132">
        <f t="shared" si="10"/>
        <v>928.8</v>
      </c>
      <c r="Y14" s="43">
        <f t="shared" si="10"/>
        <v>891.19999999999993</v>
      </c>
      <c r="Z14" s="136">
        <f t="shared" si="11"/>
        <v>95.951765719207586</v>
      </c>
      <c r="AA14" s="134">
        <f t="shared" si="12"/>
        <v>372</v>
      </c>
      <c r="AB14" s="129">
        <f t="shared" si="12"/>
        <v>377</v>
      </c>
      <c r="AC14" s="80">
        <f t="shared" si="13"/>
        <v>101.34408602150538</v>
      </c>
    </row>
    <row r="15" spans="1:29" ht="34.9" customHeight="1">
      <c r="A15" s="232" t="s">
        <v>94</v>
      </c>
      <c r="B15" s="75">
        <v>1789</v>
      </c>
      <c r="C15" s="75">
        <v>1892</v>
      </c>
      <c r="D15" s="128">
        <v>683</v>
      </c>
      <c r="E15" s="128">
        <v>689</v>
      </c>
      <c r="F15" s="88">
        <f t="shared" si="2"/>
        <v>1106</v>
      </c>
      <c r="G15" s="43">
        <f t="shared" si="3"/>
        <v>663.6</v>
      </c>
      <c r="H15" s="34">
        <f t="shared" si="4"/>
        <v>1203</v>
      </c>
      <c r="I15" s="75">
        <f t="shared" si="5"/>
        <v>721.8</v>
      </c>
      <c r="J15" s="130">
        <f>SUM(D15+G15)</f>
        <v>1346.6</v>
      </c>
      <c r="K15" s="43">
        <f>SUM(E15+I15)</f>
        <v>1410.8</v>
      </c>
      <c r="L15" s="135">
        <f t="shared" si="6"/>
        <v>104.76756275063121</v>
      </c>
      <c r="M15" s="195">
        <v>65</v>
      </c>
      <c r="N15" s="195">
        <v>65</v>
      </c>
      <c r="O15" s="195">
        <v>35</v>
      </c>
      <c r="P15" s="195">
        <v>34</v>
      </c>
      <c r="Q15" s="180">
        <f t="shared" si="7"/>
        <v>30</v>
      </c>
      <c r="R15" s="181">
        <f t="shared" si="0"/>
        <v>18</v>
      </c>
      <c r="S15" s="182">
        <f t="shared" si="8"/>
        <v>31</v>
      </c>
      <c r="T15" s="181">
        <f t="shared" si="1"/>
        <v>18.599999999999998</v>
      </c>
      <c r="U15" s="181">
        <f t="shared" si="14"/>
        <v>53</v>
      </c>
      <c r="V15" s="181">
        <f t="shared" si="15"/>
        <v>52.599999999999994</v>
      </c>
      <c r="W15" s="174">
        <f t="shared" si="9"/>
        <v>99.245283018867909</v>
      </c>
      <c r="X15" s="132">
        <f t="shared" si="10"/>
        <v>1399.6</v>
      </c>
      <c r="Y15" s="43">
        <f t="shared" si="10"/>
        <v>1463.3999999999999</v>
      </c>
      <c r="Z15" s="133">
        <f t="shared" si="11"/>
        <v>104.55844527007716</v>
      </c>
      <c r="AA15" s="134">
        <f t="shared" si="12"/>
        <v>718</v>
      </c>
      <c r="AB15" s="129">
        <f t="shared" si="12"/>
        <v>723</v>
      </c>
      <c r="AC15" s="80">
        <f t="shared" si="13"/>
        <v>100.69637883008356</v>
      </c>
    </row>
    <row r="16" spans="1:29" ht="34.9" customHeight="1">
      <c r="A16" s="231" t="s">
        <v>95</v>
      </c>
      <c r="B16" s="75"/>
      <c r="C16" s="75"/>
      <c r="D16" s="128"/>
      <c r="E16" s="128"/>
      <c r="F16" s="88"/>
      <c r="G16" s="129"/>
      <c r="H16" s="34"/>
      <c r="I16" s="75"/>
      <c r="J16" s="130"/>
      <c r="K16" s="43"/>
      <c r="L16" s="135"/>
      <c r="M16" s="195">
        <v>21</v>
      </c>
      <c r="N16" s="195">
        <v>15</v>
      </c>
      <c r="O16" s="195">
        <v>9</v>
      </c>
      <c r="P16" s="195">
        <v>8</v>
      </c>
      <c r="Q16" s="180">
        <f t="shared" si="7"/>
        <v>12</v>
      </c>
      <c r="R16" s="181">
        <f t="shared" si="0"/>
        <v>7.1999999999999993</v>
      </c>
      <c r="S16" s="182">
        <f t="shared" si="8"/>
        <v>7</v>
      </c>
      <c r="T16" s="181">
        <f t="shared" si="1"/>
        <v>4.2</v>
      </c>
      <c r="U16" s="181">
        <f t="shared" si="14"/>
        <v>16.2</v>
      </c>
      <c r="V16" s="181">
        <f t="shared" si="15"/>
        <v>12.2</v>
      </c>
      <c r="W16" s="174">
        <f t="shared" si="9"/>
        <v>75.308641975308646</v>
      </c>
      <c r="X16" s="132">
        <f t="shared" si="10"/>
        <v>16.2</v>
      </c>
      <c r="Y16" s="43">
        <f t="shared" si="10"/>
        <v>12.2</v>
      </c>
      <c r="Z16" s="136">
        <f t="shared" si="11"/>
        <v>75.308641975308646</v>
      </c>
      <c r="AA16" s="134">
        <f t="shared" si="12"/>
        <v>9</v>
      </c>
      <c r="AB16" s="129">
        <f t="shared" si="12"/>
        <v>8</v>
      </c>
      <c r="AC16" s="80">
        <f t="shared" si="13"/>
        <v>88.888888888888886</v>
      </c>
    </row>
    <row r="17" spans="1:29" ht="34.9" customHeight="1">
      <c r="A17" s="231" t="s">
        <v>96</v>
      </c>
      <c r="B17" s="75">
        <v>3874</v>
      </c>
      <c r="C17" s="75">
        <v>3892</v>
      </c>
      <c r="D17" s="128">
        <v>1000</v>
      </c>
      <c r="E17" s="128">
        <v>1000</v>
      </c>
      <c r="F17" s="88">
        <f t="shared" si="2"/>
        <v>2874</v>
      </c>
      <c r="G17" s="129">
        <f t="shared" si="3"/>
        <v>1724.3999999999999</v>
      </c>
      <c r="H17" s="34">
        <f t="shared" si="4"/>
        <v>2892</v>
      </c>
      <c r="I17" s="75">
        <f t="shared" si="5"/>
        <v>1735.2</v>
      </c>
      <c r="J17" s="130">
        <f t="shared" ref="J17:J25" si="16">SUM(D17+G17)</f>
        <v>2724.3999999999996</v>
      </c>
      <c r="K17" s="43">
        <f t="shared" ref="K17:K25" si="17">SUM(E17+I17)</f>
        <v>2735.2</v>
      </c>
      <c r="L17" s="135">
        <f t="shared" si="6"/>
        <v>100.39641755982969</v>
      </c>
      <c r="M17" s="195">
        <v>47</v>
      </c>
      <c r="N17" s="195">
        <v>51</v>
      </c>
      <c r="O17" s="195">
        <v>4</v>
      </c>
      <c r="P17" s="195">
        <v>4</v>
      </c>
      <c r="Q17" s="180">
        <f t="shared" si="7"/>
        <v>43</v>
      </c>
      <c r="R17" s="181">
        <f t="shared" si="0"/>
        <v>25.8</v>
      </c>
      <c r="S17" s="182">
        <f t="shared" si="8"/>
        <v>47</v>
      </c>
      <c r="T17" s="181">
        <f t="shared" si="1"/>
        <v>28.2</v>
      </c>
      <c r="U17" s="181">
        <f t="shared" si="14"/>
        <v>29.8</v>
      </c>
      <c r="V17" s="181">
        <f t="shared" si="15"/>
        <v>32.200000000000003</v>
      </c>
      <c r="W17" s="174">
        <f t="shared" si="9"/>
        <v>108.05369127516779</v>
      </c>
      <c r="X17" s="132">
        <f t="shared" si="10"/>
        <v>2754.2</v>
      </c>
      <c r="Y17" s="43">
        <f t="shared" si="10"/>
        <v>2767.3999999999996</v>
      </c>
      <c r="Z17" s="136">
        <f t="shared" si="11"/>
        <v>100.47926802701328</v>
      </c>
      <c r="AA17" s="134">
        <f t="shared" si="12"/>
        <v>1004</v>
      </c>
      <c r="AB17" s="129">
        <f t="shared" si="12"/>
        <v>1004</v>
      </c>
      <c r="AC17" s="80">
        <f t="shared" si="13"/>
        <v>100</v>
      </c>
    </row>
    <row r="18" spans="1:29" ht="34.9" customHeight="1">
      <c r="A18" s="231" t="s">
        <v>97</v>
      </c>
      <c r="B18" s="75">
        <v>755</v>
      </c>
      <c r="C18" s="75">
        <v>715</v>
      </c>
      <c r="D18" s="128">
        <v>237</v>
      </c>
      <c r="E18" s="128">
        <v>237</v>
      </c>
      <c r="F18" s="88">
        <f t="shared" si="2"/>
        <v>518</v>
      </c>
      <c r="G18" s="43">
        <f t="shared" si="3"/>
        <v>310.8</v>
      </c>
      <c r="H18" s="34">
        <f t="shared" si="4"/>
        <v>478</v>
      </c>
      <c r="I18" s="75">
        <f t="shared" si="5"/>
        <v>286.8</v>
      </c>
      <c r="J18" s="130">
        <f t="shared" si="16"/>
        <v>547.79999999999995</v>
      </c>
      <c r="K18" s="43">
        <f t="shared" si="17"/>
        <v>523.79999999999995</v>
      </c>
      <c r="L18" s="131">
        <f t="shared" si="6"/>
        <v>95.618838992332968</v>
      </c>
      <c r="M18" s="195">
        <v>64</v>
      </c>
      <c r="N18" s="195">
        <v>53</v>
      </c>
      <c r="O18" s="195">
        <v>34</v>
      </c>
      <c r="P18" s="195">
        <v>37</v>
      </c>
      <c r="Q18" s="180">
        <f t="shared" si="7"/>
        <v>30</v>
      </c>
      <c r="R18" s="181">
        <f t="shared" si="0"/>
        <v>18</v>
      </c>
      <c r="S18" s="182">
        <f t="shared" si="8"/>
        <v>16</v>
      </c>
      <c r="T18" s="181">
        <f t="shared" si="1"/>
        <v>9.6</v>
      </c>
      <c r="U18" s="181">
        <f t="shared" si="14"/>
        <v>52</v>
      </c>
      <c r="V18" s="181">
        <f t="shared" si="15"/>
        <v>46.6</v>
      </c>
      <c r="W18" s="174">
        <f t="shared" si="9"/>
        <v>89.615384615384613</v>
      </c>
      <c r="X18" s="132">
        <f t="shared" si="10"/>
        <v>599.79999999999995</v>
      </c>
      <c r="Y18" s="43">
        <f t="shared" si="10"/>
        <v>570.4</v>
      </c>
      <c r="Z18" s="136">
        <f t="shared" si="11"/>
        <v>95.098366122040673</v>
      </c>
      <c r="AA18" s="134">
        <f t="shared" si="12"/>
        <v>271</v>
      </c>
      <c r="AB18" s="129">
        <f t="shared" si="12"/>
        <v>274</v>
      </c>
      <c r="AC18" s="80">
        <f t="shared" si="13"/>
        <v>101.1070110701107</v>
      </c>
    </row>
    <row r="19" spans="1:29" ht="34.9" customHeight="1">
      <c r="A19" s="231" t="s">
        <v>98</v>
      </c>
      <c r="B19" s="75">
        <v>159</v>
      </c>
      <c r="C19" s="75">
        <v>72</v>
      </c>
      <c r="D19" s="128"/>
      <c r="E19" s="128"/>
      <c r="F19" s="88">
        <f t="shared" si="2"/>
        <v>159</v>
      </c>
      <c r="G19" s="43">
        <f t="shared" si="3"/>
        <v>95.399999999999991</v>
      </c>
      <c r="H19" s="34">
        <f t="shared" si="4"/>
        <v>72</v>
      </c>
      <c r="I19" s="75">
        <f t="shared" si="5"/>
        <v>43.199999999999996</v>
      </c>
      <c r="J19" s="130">
        <f t="shared" si="16"/>
        <v>95.399999999999991</v>
      </c>
      <c r="K19" s="43">
        <f t="shared" si="17"/>
        <v>43.199999999999996</v>
      </c>
      <c r="L19" s="135">
        <f t="shared" si="6"/>
        <v>45.283018867924532</v>
      </c>
      <c r="M19" s="195">
        <v>32</v>
      </c>
      <c r="N19" s="195">
        <v>28</v>
      </c>
      <c r="O19" s="195">
        <v>15</v>
      </c>
      <c r="P19" s="195">
        <v>15</v>
      </c>
      <c r="Q19" s="180">
        <f t="shared" si="7"/>
        <v>17</v>
      </c>
      <c r="R19" s="181">
        <f t="shared" si="0"/>
        <v>10.199999999999999</v>
      </c>
      <c r="S19" s="182">
        <f t="shared" si="8"/>
        <v>13</v>
      </c>
      <c r="T19" s="181">
        <f t="shared" si="1"/>
        <v>7.8</v>
      </c>
      <c r="U19" s="181">
        <f t="shared" si="14"/>
        <v>25.2</v>
      </c>
      <c r="V19" s="181">
        <f t="shared" si="15"/>
        <v>22.8</v>
      </c>
      <c r="W19" s="174">
        <f t="shared" si="9"/>
        <v>90.476190476190482</v>
      </c>
      <c r="X19" s="132">
        <f t="shared" si="10"/>
        <v>120.6</v>
      </c>
      <c r="Y19" s="43">
        <f t="shared" si="10"/>
        <v>66</v>
      </c>
      <c r="Z19" s="133">
        <f t="shared" si="11"/>
        <v>54.726368159203986</v>
      </c>
      <c r="AA19" s="134">
        <f t="shared" si="12"/>
        <v>15</v>
      </c>
      <c r="AB19" s="129">
        <f t="shared" si="12"/>
        <v>15</v>
      </c>
      <c r="AC19" s="80">
        <f t="shared" si="13"/>
        <v>100</v>
      </c>
    </row>
    <row r="20" spans="1:29" ht="34.9" customHeight="1">
      <c r="A20" s="231" t="s">
        <v>99</v>
      </c>
      <c r="B20" s="75">
        <v>1164</v>
      </c>
      <c r="C20" s="342">
        <v>1164</v>
      </c>
      <c r="D20" s="128">
        <v>758</v>
      </c>
      <c r="E20" s="128">
        <v>758</v>
      </c>
      <c r="F20" s="88">
        <f t="shared" si="2"/>
        <v>406</v>
      </c>
      <c r="G20" s="129">
        <f t="shared" si="3"/>
        <v>243.6</v>
      </c>
      <c r="H20" s="34">
        <f t="shared" si="4"/>
        <v>406</v>
      </c>
      <c r="I20" s="75">
        <f t="shared" si="5"/>
        <v>243.6</v>
      </c>
      <c r="J20" s="130">
        <f t="shared" si="16"/>
        <v>1001.6</v>
      </c>
      <c r="K20" s="43">
        <f t="shared" si="17"/>
        <v>1001.6</v>
      </c>
      <c r="L20" s="131">
        <f t="shared" si="6"/>
        <v>100</v>
      </c>
      <c r="M20" s="195">
        <v>75</v>
      </c>
      <c r="N20" s="195">
        <v>50</v>
      </c>
      <c r="O20" s="195">
        <v>27</v>
      </c>
      <c r="P20" s="195">
        <v>27</v>
      </c>
      <c r="Q20" s="180">
        <f t="shared" si="7"/>
        <v>48</v>
      </c>
      <c r="R20" s="181">
        <f t="shared" si="0"/>
        <v>28.799999999999997</v>
      </c>
      <c r="S20" s="182">
        <f t="shared" si="8"/>
        <v>23</v>
      </c>
      <c r="T20" s="181">
        <f t="shared" si="1"/>
        <v>13.799999999999999</v>
      </c>
      <c r="U20" s="181">
        <f t="shared" si="14"/>
        <v>55.8</v>
      </c>
      <c r="V20" s="181">
        <f t="shared" si="15"/>
        <v>40.799999999999997</v>
      </c>
      <c r="W20" s="174">
        <f t="shared" si="9"/>
        <v>73.118279569892479</v>
      </c>
      <c r="X20" s="132">
        <f t="shared" si="10"/>
        <v>1057.4000000000001</v>
      </c>
      <c r="Y20" s="43">
        <f t="shared" si="10"/>
        <v>1042.4000000000001</v>
      </c>
      <c r="Z20" s="133">
        <f t="shared" si="11"/>
        <v>98.581426139587663</v>
      </c>
      <c r="AA20" s="134">
        <f t="shared" si="12"/>
        <v>785</v>
      </c>
      <c r="AB20" s="129">
        <f t="shared" si="12"/>
        <v>785</v>
      </c>
      <c r="AC20" s="80">
        <f t="shared" si="13"/>
        <v>100</v>
      </c>
    </row>
    <row r="21" spans="1:29" ht="34.9" customHeight="1">
      <c r="A21" s="231" t="s">
        <v>100</v>
      </c>
      <c r="B21" s="75">
        <v>874</v>
      </c>
      <c r="C21" s="75">
        <v>961</v>
      </c>
      <c r="D21" s="128">
        <v>311</v>
      </c>
      <c r="E21" s="128">
        <v>311</v>
      </c>
      <c r="F21" s="88">
        <f t="shared" si="2"/>
        <v>563</v>
      </c>
      <c r="G21" s="43">
        <f t="shared" si="3"/>
        <v>337.8</v>
      </c>
      <c r="H21" s="34">
        <f t="shared" si="4"/>
        <v>650</v>
      </c>
      <c r="I21" s="75">
        <f t="shared" si="5"/>
        <v>390</v>
      </c>
      <c r="J21" s="130">
        <f t="shared" si="16"/>
        <v>648.79999999999995</v>
      </c>
      <c r="K21" s="43">
        <f t="shared" si="17"/>
        <v>701</v>
      </c>
      <c r="L21" s="135">
        <f t="shared" si="6"/>
        <v>108.04562268803946</v>
      </c>
      <c r="M21" s="195">
        <v>52</v>
      </c>
      <c r="N21" s="195">
        <v>23</v>
      </c>
      <c r="O21" s="195">
        <v>12</v>
      </c>
      <c r="P21" s="195">
        <v>12</v>
      </c>
      <c r="Q21" s="180">
        <f t="shared" si="7"/>
        <v>40</v>
      </c>
      <c r="R21" s="181">
        <f t="shared" si="0"/>
        <v>24</v>
      </c>
      <c r="S21" s="182">
        <f t="shared" si="8"/>
        <v>11</v>
      </c>
      <c r="T21" s="181">
        <f t="shared" si="1"/>
        <v>6.6</v>
      </c>
      <c r="U21" s="181">
        <f t="shared" si="14"/>
        <v>36</v>
      </c>
      <c r="V21" s="181">
        <f t="shared" si="15"/>
        <v>18.600000000000001</v>
      </c>
      <c r="W21" s="174">
        <f t="shared" si="9"/>
        <v>51.666666666666671</v>
      </c>
      <c r="X21" s="132">
        <f t="shared" si="10"/>
        <v>684.8</v>
      </c>
      <c r="Y21" s="43">
        <f t="shared" si="10"/>
        <v>719.6</v>
      </c>
      <c r="Z21" s="136">
        <f t="shared" si="11"/>
        <v>105.0817757009346</v>
      </c>
      <c r="AA21" s="134">
        <f t="shared" si="12"/>
        <v>323</v>
      </c>
      <c r="AB21" s="129">
        <f t="shared" si="12"/>
        <v>323</v>
      </c>
      <c r="AC21" s="80">
        <f t="shared" si="13"/>
        <v>100</v>
      </c>
    </row>
    <row r="22" spans="1:29" ht="34.9" customHeight="1">
      <c r="A22" s="231" t="s">
        <v>101</v>
      </c>
      <c r="B22" s="75">
        <v>22</v>
      </c>
      <c r="C22" s="75">
        <v>22</v>
      </c>
      <c r="D22" s="128">
        <v>5</v>
      </c>
      <c r="E22" s="128">
        <v>5</v>
      </c>
      <c r="F22" s="88">
        <f>SUM(B22-D22)</f>
        <v>17</v>
      </c>
      <c r="G22" s="129">
        <f>SUM(F22*0.6)</f>
        <v>10.199999999999999</v>
      </c>
      <c r="H22" s="34">
        <f>SUM(C22-E22)</f>
        <v>17</v>
      </c>
      <c r="I22" s="75">
        <f>SUM(H22*0.6)</f>
        <v>10.199999999999999</v>
      </c>
      <c r="J22" s="130">
        <f t="shared" si="16"/>
        <v>15.2</v>
      </c>
      <c r="K22" s="43">
        <f t="shared" si="17"/>
        <v>15.2</v>
      </c>
      <c r="L22" s="131">
        <f t="shared" si="6"/>
        <v>100</v>
      </c>
      <c r="M22" s="195">
        <v>136</v>
      </c>
      <c r="N22" s="195">
        <v>140</v>
      </c>
      <c r="O22" s="195">
        <v>41</v>
      </c>
      <c r="P22" s="195">
        <v>41</v>
      </c>
      <c r="Q22" s="180">
        <f t="shared" si="7"/>
        <v>95</v>
      </c>
      <c r="R22" s="181">
        <f t="shared" si="0"/>
        <v>57</v>
      </c>
      <c r="S22" s="182">
        <f t="shared" si="8"/>
        <v>99</v>
      </c>
      <c r="T22" s="181">
        <f t="shared" si="1"/>
        <v>59.4</v>
      </c>
      <c r="U22" s="181">
        <f t="shared" si="14"/>
        <v>98</v>
      </c>
      <c r="V22" s="181">
        <f t="shared" si="15"/>
        <v>100.4</v>
      </c>
      <c r="W22" s="174">
        <f t="shared" si="9"/>
        <v>102.44897959183675</v>
      </c>
      <c r="X22" s="132">
        <f t="shared" si="10"/>
        <v>113.2</v>
      </c>
      <c r="Y22" s="43">
        <f t="shared" si="10"/>
        <v>115.60000000000001</v>
      </c>
      <c r="Z22" s="133">
        <f t="shared" si="11"/>
        <v>102.1201413427562</v>
      </c>
      <c r="AA22" s="134">
        <f t="shared" si="12"/>
        <v>46</v>
      </c>
      <c r="AB22" s="129">
        <f t="shared" si="12"/>
        <v>46</v>
      </c>
      <c r="AC22" s="80">
        <f t="shared" si="13"/>
        <v>100</v>
      </c>
    </row>
    <row r="23" spans="1:29" ht="34.9" customHeight="1">
      <c r="A23" s="231" t="s">
        <v>102</v>
      </c>
      <c r="B23" s="75">
        <v>466</v>
      </c>
      <c r="C23" s="75">
        <v>483</v>
      </c>
      <c r="D23" s="128">
        <v>150</v>
      </c>
      <c r="E23" s="128">
        <v>165</v>
      </c>
      <c r="F23" s="88">
        <f t="shared" si="2"/>
        <v>316</v>
      </c>
      <c r="G23" s="43">
        <f t="shared" si="3"/>
        <v>189.6</v>
      </c>
      <c r="H23" s="34">
        <f t="shared" si="4"/>
        <v>318</v>
      </c>
      <c r="I23" s="75">
        <f t="shared" si="5"/>
        <v>190.79999999999998</v>
      </c>
      <c r="J23" s="130">
        <f t="shared" si="16"/>
        <v>339.6</v>
      </c>
      <c r="K23" s="43">
        <f t="shared" si="17"/>
        <v>355.79999999999995</v>
      </c>
      <c r="L23" s="131">
        <f t="shared" si="6"/>
        <v>104.7703180212014</v>
      </c>
      <c r="M23" s="195">
        <v>23</v>
      </c>
      <c r="N23" s="195">
        <v>26</v>
      </c>
      <c r="O23" s="195">
        <v>9</v>
      </c>
      <c r="P23" s="195">
        <v>10</v>
      </c>
      <c r="Q23" s="180">
        <f t="shared" si="7"/>
        <v>14</v>
      </c>
      <c r="R23" s="181">
        <f t="shared" si="0"/>
        <v>8.4</v>
      </c>
      <c r="S23" s="182">
        <f t="shared" si="8"/>
        <v>16</v>
      </c>
      <c r="T23" s="181">
        <f t="shared" si="1"/>
        <v>9.6</v>
      </c>
      <c r="U23" s="181">
        <f t="shared" si="14"/>
        <v>17.399999999999999</v>
      </c>
      <c r="V23" s="181">
        <f t="shared" si="15"/>
        <v>19.600000000000001</v>
      </c>
      <c r="W23" s="174">
        <f t="shared" si="9"/>
        <v>112.64367816091956</v>
      </c>
      <c r="X23" s="132">
        <f t="shared" si="10"/>
        <v>357</v>
      </c>
      <c r="Y23" s="43">
        <f t="shared" si="10"/>
        <v>375.4</v>
      </c>
      <c r="Z23" s="133">
        <f t="shared" si="11"/>
        <v>105.15406162464987</v>
      </c>
      <c r="AA23" s="134">
        <f t="shared" si="12"/>
        <v>159</v>
      </c>
      <c r="AB23" s="129">
        <f t="shared" si="12"/>
        <v>175</v>
      </c>
      <c r="AC23" s="80">
        <f t="shared" si="13"/>
        <v>110.062893081761</v>
      </c>
    </row>
    <row r="24" spans="1:29" ht="34.9" customHeight="1" thickBot="1">
      <c r="A24" s="233" t="s">
        <v>103</v>
      </c>
      <c r="B24" s="76">
        <v>93</v>
      </c>
      <c r="C24" s="76">
        <v>92</v>
      </c>
      <c r="D24" s="157"/>
      <c r="E24" s="157"/>
      <c r="F24" s="175">
        <f t="shared" si="2"/>
        <v>93</v>
      </c>
      <c r="G24" s="158">
        <f t="shared" si="3"/>
        <v>55.8</v>
      </c>
      <c r="H24" s="35">
        <f t="shared" si="4"/>
        <v>92</v>
      </c>
      <c r="I24" s="76">
        <f t="shared" si="5"/>
        <v>55.199999999999996</v>
      </c>
      <c r="J24" s="159">
        <f t="shared" si="16"/>
        <v>55.8</v>
      </c>
      <c r="K24" s="148">
        <f t="shared" si="17"/>
        <v>55.199999999999996</v>
      </c>
      <c r="L24" s="160">
        <f t="shared" si="6"/>
        <v>98.924731182795696</v>
      </c>
      <c r="M24" s="196">
        <v>42</v>
      </c>
      <c r="N24" s="196">
        <v>47</v>
      </c>
      <c r="O24" s="196">
        <v>13</v>
      </c>
      <c r="P24" s="196">
        <v>13</v>
      </c>
      <c r="Q24" s="183">
        <f t="shared" si="7"/>
        <v>29</v>
      </c>
      <c r="R24" s="184">
        <f t="shared" si="0"/>
        <v>17.399999999999999</v>
      </c>
      <c r="S24" s="185">
        <f t="shared" si="8"/>
        <v>34</v>
      </c>
      <c r="T24" s="184">
        <f t="shared" si="1"/>
        <v>20.399999999999999</v>
      </c>
      <c r="U24" s="184">
        <f t="shared" si="14"/>
        <v>30.4</v>
      </c>
      <c r="V24" s="184">
        <f t="shared" si="15"/>
        <v>33.4</v>
      </c>
      <c r="W24" s="186">
        <f t="shared" si="9"/>
        <v>109.86842105263158</v>
      </c>
      <c r="X24" s="139">
        <f t="shared" si="10"/>
        <v>86.199999999999989</v>
      </c>
      <c r="Y24" s="138">
        <f t="shared" si="10"/>
        <v>88.6</v>
      </c>
      <c r="Z24" s="140">
        <f t="shared" si="11"/>
        <v>102.78422273781904</v>
      </c>
      <c r="AA24" s="141">
        <f t="shared" si="12"/>
        <v>13</v>
      </c>
      <c r="AB24" s="137">
        <f t="shared" si="12"/>
        <v>13</v>
      </c>
      <c r="AC24" s="568">
        <f t="shared" si="13"/>
        <v>100</v>
      </c>
    </row>
    <row r="25" spans="1:29" ht="34.9" customHeight="1" thickBot="1">
      <c r="A25" s="234" t="s">
        <v>48</v>
      </c>
      <c r="B25" s="772">
        <f>SUM(B8:B24)</f>
        <v>14690</v>
      </c>
      <c r="C25" s="417">
        <f>SUM(C8:C24)</f>
        <v>14747</v>
      </c>
      <c r="D25" s="772">
        <f>SUM(D8:D24)</f>
        <v>4983</v>
      </c>
      <c r="E25" s="418">
        <f>SUM(E8:E24)</f>
        <v>5004</v>
      </c>
      <c r="F25" s="555">
        <f>SUM(F8:F24)</f>
        <v>9707</v>
      </c>
      <c r="G25" s="142">
        <f>SUM(F25*0.6)</f>
        <v>5824.2</v>
      </c>
      <c r="H25" s="773">
        <f>SUM(H8:H24)</f>
        <v>9743</v>
      </c>
      <c r="I25" s="774">
        <f>SUM(H25*0.6)</f>
        <v>5845.8</v>
      </c>
      <c r="J25" s="556">
        <f t="shared" si="16"/>
        <v>10807.2</v>
      </c>
      <c r="K25" s="424">
        <f t="shared" si="17"/>
        <v>10849.8</v>
      </c>
      <c r="L25" s="84">
        <f>SUM(K25/J25)*100</f>
        <v>100.39418165667331</v>
      </c>
      <c r="M25" s="775">
        <f>SUM(M8:M24)</f>
        <v>897</v>
      </c>
      <c r="N25" s="798">
        <f>SUM(N8:N24)</f>
        <v>832</v>
      </c>
      <c r="O25" s="776">
        <f>SUM(O8:O24)</f>
        <v>299</v>
      </c>
      <c r="P25" s="799">
        <f>SUM(P8:P24)</f>
        <v>307</v>
      </c>
      <c r="Q25" s="419">
        <f>SUM(Q8:Q24)</f>
        <v>598</v>
      </c>
      <c r="R25" s="420">
        <f t="shared" si="0"/>
        <v>358.8</v>
      </c>
      <c r="S25" s="419">
        <f>SUM(S8:S24)</f>
        <v>525</v>
      </c>
      <c r="T25" s="420">
        <f t="shared" si="1"/>
        <v>315</v>
      </c>
      <c r="U25" s="777">
        <f>SUM(O25+R25)</f>
        <v>657.8</v>
      </c>
      <c r="V25" s="421">
        <f>SUM(P25+T25)</f>
        <v>622</v>
      </c>
      <c r="W25" s="422">
        <f>SUM(V25/U25)*100</f>
        <v>94.557616296746744</v>
      </c>
      <c r="X25" s="145">
        <f>J25+U25</f>
        <v>11465</v>
      </c>
      <c r="Y25" s="145">
        <f>K25+V25</f>
        <v>11471.8</v>
      </c>
      <c r="Z25" s="143">
        <f t="shared" si="11"/>
        <v>100.05931094635847</v>
      </c>
      <c r="AA25" s="142">
        <f>D25+O25</f>
        <v>5282</v>
      </c>
      <c r="AB25" s="142">
        <f>E25+P25</f>
        <v>5311</v>
      </c>
      <c r="AC25" s="84">
        <f t="shared" si="13"/>
        <v>100.5490344566452</v>
      </c>
    </row>
    <row r="26" spans="1:29" ht="15.75">
      <c r="B26" s="237"/>
      <c r="C26" s="416"/>
      <c r="D26" s="151"/>
      <c r="E26" s="90"/>
      <c r="L26" s="1"/>
      <c r="M26" s="248"/>
      <c r="N26" s="1"/>
      <c r="O26" s="248"/>
      <c r="Y26" s="85"/>
    </row>
    <row r="27" spans="1:29" ht="15.75">
      <c r="B27" s="247"/>
      <c r="C27" s="247"/>
      <c r="D27" s="237"/>
      <c r="M27" s="248"/>
      <c r="O27" s="248"/>
    </row>
    <row r="36" spans="17:17" ht="15.75">
      <c r="Q36" s="144"/>
    </row>
  </sheetData>
  <mergeCells count="24">
    <mergeCell ref="A3:A7"/>
    <mergeCell ref="B3:L3"/>
    <mergeCell ref="M3:W3"/>
    <mergeCell ref="X3:AC3"/>
    <mergeCell ref="B4:C5"/>
    <mergeCell ref="J4:K5"/>
    <mergeCell ref="AC4:AC7"/>
    <mergeCell ref="AB5:AB7"/>
    <mergeCell ref="O5:O7"/>
    <mergeCell ref="W4:W7"/>
    <mergeCell ref="B1:AC2"/>
    <mergeCell ref="D5:D7"/>
    <mergeCell ref="E5:E7"/>
    <mergeCell ref="F5:G5"/>
    <mergeCell ref="H5:I5"/>
    <mergeCell ref="Z4:Z7"/>
    <mergeCell ref="L4:L7"/>
    <mergeCell ref="M4:N5"/>
    <mergeCell ref="X4:Y5"/>
    <mergeCell ref="Q5:R5"/>
    <mergeCell ref="S5:T5"/>
    <mergeCell ref="AA5:AA7"/>
    <mergeCell ref="U4:V5"/>
    <mergeCell ref="P5:P7"/>
  </mergeCells>
  <pageMargins left="0" right="0" top="0" bottom="0" header="0" footer="0"/>
  <pageSetup paperSize="9" scale="75" orientation="landscape" horizontalDpi="120" verticalDpi="144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12</vt:i4>
      </vt:variant>
      <vt:variant>
        <vt:lpstr>Именованные диапазоны</vt:lpstr>
      </vt:variant>
      <vt:variant>
        <vt:i4>11</vt:i4>
      </vt:variant>
    </vt:vector>
  </HeadingPairs>
  <TitlesOfParts>
    <vt:vector size="23" baseType="lpstr">
      <vt:lpstr>Свод</vt:lpstr>
      <vt:lpstr>Месяц</vt:lpstr>
      <vt:lpstr>С нач.года </vt:lpstr>
      <vt:lpstr>Отгрузка</vt:lpstr>
      <vt:lpstr>Товарность  </vt:lpstr>
      <vt:lpstr>АПК </vt:lpstr>
      <vt:lpstr>Ввод жилья,з.пл</vt:lpstr>
      <vt:lpstr>Торговля </vt:lpstr>
      <vt:lpstr>Т.об.-расшифровка</vt:lpstr>
      <vt:lpstr>Общепит-розница</vt:lpstr>
      <vt:lpstr>Сохранность поголовья </vt:lpstr>
      <vt:lpstr>Лист1</vt:lpstr>
      <vt:lpstr>'Сохранность поголовья '!Заголовки_для_печати</vt:lpstr>
      <vt:lpstr>'Торговля '!Заголовки_для_печати</vt:lpstr>
      <vt:lpstr>'АПК '!Область_печати</vt:lpstr>
      <vt:lpstr>Месяц!Область_печати</vt:lpstr>
      <vt:lpstr>'Общепит-розница'!Область_печати</vt:lpstr>
      <vt:lpstr>Отгрузка!Область_печати</vt:lpstr>
      <vt:lpstr>'С нач.года '!Область_печати</vt:lpstr>
      <vt:lpstr>Свод!Область_печати</vt:lpstr>
      <vt:lpstr>'Т.об.-расшифровка'!Область_печати</vt:lpstr>
      <vt:lpstr>'Товарность  '!Область_печати</vt:lpstr>
      <vt:lpstr>'Торговля '!Область_печати</vt:lpstr>
    </vt:vector>
  </TitlesOfParts>
  <Company>Социально-экономический отдел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Социально-экономический отдел</dc:creator>
  <cp:lastModifiedBy>плановый</cp:lastModifiedBy>
  <cp:lastPrinted>2018-04-23T06:43:11Z</cp:lastPrinted>
  <dcterms:created xsi:type="dcterms:W3CDTF">2004-02-10T05:56:11Z</dcterms:created>
  <dcterms:modified xsi:type="dcterms:W3CDTF">2018-04-23T06:54:33Z</dcterms:modified>
</cp:coreProperties>
</file>