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388" tabRatio="688"/>
  </bookViews>
  <sheets>
    <sheet name="Свод" sheetId="26" r:id="rId1"/>
    <sheet name="Месяц" sheetId="5" r:id="rId2"/>
    <sheet name="С нач.года " sheetId="20" r:id="rId3"/>
    <sheet name="Отгрузка" sheetId="18" r:id="rId4"/>
    <sheet name="Товарность  " sheetId="17" r:id="rId5"/>
    <sheet name="АПК " sheetId="15" r:id="rId6"/>
    <sheet name="Ввод жилья,з.пл" sheetId="22" r:id="rId7"/>
    <sheet name="Торговля " sheetId="25" r:id="rId8"/>
    <sheet name="Т.об.-расшифровка" sheetId="3" r:id="rId9"/>
    <sheet name="Общепит-розница" sheetId="11" r:id="rId10"/>
    <sheet name="Сохранность поголовья " sheetId="30" r:id="rId11"/>
    <sheet name="Лист1" sheetId="31" r:id="rId12"/>
  </sheets>
  <definedNames>
    <definedName name="_xlnm.Print_Titles" localSheetId="10">'Сохранность поголовья '!$A:$A</definedName>
    <definedName name="_xlnm.Print_Titles" localSheetId="7">'Торговля '!$2:$3</definedName>
    <definedName name="_xlnm.Print_Area" localSheetId="5">'АПК '!$A$1:$U$28</definedName>
    <definedName name="_xlnm.Print_Area" localSheetId="1">Месяц!$A$1:$S$24</definedName>
    <definedName name="_xlnm.Print_Area" localSheetId="9">'Общепит-розница'!$A$1:$AA$23</definedName>
    <definedName name="_xlnm.Print_Area" localSheetId="3">Отгрузка!$A$1:$M$9</definedName>
    <definedName name="_xlnm.Print_Area" localSheetId="2">'С нач.года '!$A$1:$S$23</definedName>
    <definedName name="_xlnm.Print_Area" localSheetId="0">Свод!$A$1:$P$25</definedName>
    <definedName name="_xlnm.Print_Area" localSheetId="8">'Т.об.-расшифровка'!$A$1:$S$22</definedName>
    <definedName name="_xlnm.Print_Area" localSheetId="4">'Товарность  '!$A$1:$S$29</definedName>
    <definedName name="_xlnm.Print_Area" localSheetId="7">'Торговля '!$A$1:$M$139</definedName>
  </definedNames>
  <calcPr calcId="125725"/>
</workbook>
</file>

<file path=xl/calcChain.xml><?xml version="1.0" encoding="utf-8"?>
<calcChain xmlns="http://schemas.openxmlformats.org/spreadsheetml/2006/main">
  <c r="O58" i="25"/>
  <c r="O56"/>
  <c r="O59" s="1"/>
  <c r="D27" i="15"/>
  <c r="P22" i="25"/>
  <c r="R22" i="22"/>
  <c r="AC28" i="15"/>
  <c r="AB28"/>
  <c r="AA28"/>
  <c r="AC23" i="20"/>
  <c r="AB23"/>
  <c r="Y23"/>
  <c r="X23"/>
  <c r="E83" i="25" l="1"/>
  <c r="L55"/>
  <c r="L54"/>
  <c r="L53"/>
  <c r="AI23" i="11"/>
  <c r="AH23"/>
  <c r="AC23"/>
  <c r="AF23"/>
  <c r="AD21"/>
  <c r="AD20"/>
  <c r="AD19"/>
  <c r="AD18"/>
  <c r="AD17"/>
  <c r="AD16"/>
  <c r="AD15"/>
  <c r="AD14"/>
  <c r="AD13"/>
  <c r="AD12"/>
  <c r="AD11"/>
  <c r="AD10"/>
  <c r="AD9"/>
  <c r="AD8"/>
  <c r="AD7"/>
  <c r="AD6"/>
  <c r="AD5"/>
  <c r="M125" i="25"/>
  <c r="M124"/>
  <c r="M107"/>
  <c r="M106"/>
  <c r="M105"/>
  <c r="M104"/>
  <c r="E5"/>
  <c r="J22" i="22"/>
  <c r="AG23" i="20"/>
  <c r="AF23"/>
  <c r="E135" i="25" l="1"/>
  <c r="F135" s="1"/>
  <c r="E138"/>
  <c r="D16" i="5"/>
  <c r="P92" i="25" l="1"/>
  <c r="K139"/>
  <c r="L123"/>
  <c r="L122"/>
  <c r="L121"/>
  <c r="L120"/>
  <c r="L119"/>
  <c r="L118"/>
  <c r="L117"/>
  <c r="L116"/>
  <c r="D5" i="15"/>
  <c r="K14"/>
  <c r="E9" i="22"/>
  <c r="Q22"/>
  <c r="I22"/>
  <c r="I19"/>
  <c r="I14"/>
  <c r="I8"/>
  <c r="C22"/>
  <c r="E8"/>
  <c r="D56" i="25"/>
  <c r="M19"/>
  <c r="AD23" i="20"/>
  <c r="AD20"/>
  <c r="AD18"/>
  <c r="AD17"/>
  <c r="AD15"/>
  <c r="AD14"/>
  <c r="AD12"/>
  <c r="AD11"/>
  <c r="AD8"/>
  <c r="AD5"/>
  <c r="Z23"/>
  <c r="Z21"/>
  <c r="Z20"/>
  <c r="Z18"/>
  <c r="Z17"/>
  <c r="Z28" i="15"/>
  <c r="G5" i="18"/>
  <c r="O6"/>
  <c r="P103" i="25"/>
  <c r="I20" i="5"/>
  <c r="I17"/>
  <c r="F19" i="22"/>
  <c r="F17"/>
  <c r="F15"/>
  <c r="F14"/>
  <c r="F12"/>
  <c r="F11"/>
  <c r="F9"/>
  <c r="F8"/>
  <c r="F7"/>
  <c r="F5"/>
  <c r="E19"/>
  <c r="E17"/>
  <c r="E15"/>
  <c r="E14"/>
  <c r="E12"/>
  <c r="E11"/>
  <c r="E7"/>
  <c r="E5"/>
  <c r="P22"/>
  <c r="L111" i="25"/>
  <c r="L110"/>
  <c r="L109"/>
  <c r="L108"/>
  <c r="L107"/>
  <c r="L106"/>
  <c r="L105"/>
  <c r="L104"/>
  <c r="L82"/>
  <c r="AJ21" i="11"/>
  <c r="AJ20"/>
  <c r="AJ19"/>
  <c r="AJ18"/>
  <c r="AJ17"/>
  <c r="AJ16"/>
  <c r="AJ15"/>
  <c r="AJ14"/>
  <c r="AJ13"/>
  <c r="AJ12"/>
  <c r="AJ11"/>
  <c r="AJ10"/>
  <c r="AJ9"/>
  <c r="AJ8"/>
  <c r="AJ7"/>
  <c r="AJ6"/>
  <c r="AJ5"/>
  <c r="AJ23" l="1"/>
  <c r="AG23"/>
  <c r="E19" i="25"/>
  <c r="F19" s="1"/>
  <c r="O22" i="22" l="1"/>
  <c r="H28" i="17" l="1"/>
  <c r="G26"/>
  <c r="H25"/>
  <c r="H24"/>
  <c r="G24"/>
  <c r="H22"/>
  <c r="H21"/>
  <c r="H20"/>
  <c r="G20"/>
  <c r="H19"/>
  <c r="G19"/>
  <c r="H18"/>
  <c r="G18"/>
  <c r="G17"/>
  <c r="H12"/>
  <c r="G12"/>
  <c r="G11"/>
  <c r="H8"/>
  <c r="G8"/>
  <c r="G7"/>
  <c r="I28" i="15"/>
  <c r="C27"/>
  <c r="E115" i="25"/>
  <c r="P21" i="20"/>
  <c r="R21" s="1"/>
  <c r="O21"/>
  <c r="P20"/>
  <c r="R20" s="1"/>
  <c r="O20"/>
  <c r="P19"/>
  <c r="R19" s="1"/>
  <c r="O19"/>
  <c r="P18"/>
  <c r="O18"/>
  <c r="P17"/>
  <c r="R17" s="1"/>
  <c r="O17"/>
  <c r="P16"/>
  <c r="R16" s="1"/>
  <c r="O16"/>
  <c r="P15"/>
  <c r="R15" s="1"/>
  <c r="O15"/>
  <c r="P14"/>
  <c r="O14"/>
  <c r="P13"/>
  <c r="O13"/>
  <c r="P12"/>
  <c r="O12"/>
  <c r="P11"/>
  <c r="O11"/>
  <c r="P10"/>
  <c r="O10"/>
  <c r="P9"/>
  <c r="O9"/>
  <c r="P8"/>
  <c r="O8"/>
  <c r="P7"/>
  <c r="O7"/>
  <c r="P6"/>
  <c r="R6" s="1"/>
  <c r="O6"/>
  <c r="P5"/>
  <c r="R5" s="1"/>
  <c r="O5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Q7" l="1"/>
  <c r="R7"/>
  <c r="R8"/>
  <c r="Q8"/>
  <c r="Q9"/>
  <c r="R9"/>
  <c r="R10"/>
  <c r="Q10"/>
  <c r="Q11"/>
  <c r="R11"/>
  <c r="R12"/>
  <c r="Q12"/>
  <c r="Q13"/>
  <c r="R13"/>
  <c r="R14"/>
  <c r="Q14"/>
  <c r="N5"/>
  <c r="M5"/>
  <c r="M6"/>
  <c r="N6"/>
  <c r="N7"/>
  <c r="M7"/>
  <c r="M8"/>
  <c r="N8"/>
  <c r="N9"/>
  <c r="M9"/>
  <c r="M10"/>
  <c r="N10"/>
  <c r="N11"/>
  <c r="M11"/>
  <c r="M12"/>
  <c r="N12"/>
  <c r="N13"/>
  <c r="M13"/>
  <c r="M14"/>
  <c r="N14"/>
  <c r="N15"/>
  <c r="M15"/>
  <c r="M16"/>
  <c r="N16"/>
  <c r="N17"/>
  <c r="M17"/>
  <c r="M18"/>
  <c r="N18"/>
  <c r="N19"/>
  <c r="M19"/>
  <c r="M20"/>
  <c r="N20"/>
  <c r="N21"/>
  <c r="M21"/>
  <c r="L5"/>
  <c r="L6"/>
  <c r="L8"/>
  <c r="L10"/>
  <c r="L12"/>
  <c r="L14"/>
  <c r="L16"/>
  <c r="L18"/>
  <c r="L20"/>
  <c r="L21"/>
  <c r="Q5"/>
  <c r="Q6"/>
  <c r="Q15"/>
  <c r="Q16"/>
  <c r="Q17"/>
  <c r="Q18"/>
  <c r="Q19"/>
  <c r="Q20"/>
  <c r="Q21"/>
  <c r="L7"/>
  <c r="L9"/>
  <c r="L11"/>
  <c r="L13"/>
  <c r="L15"/>
  <c r="L17"/>
  <c r="L19"/>
  <c r="P19" i="26" l="1"/>
  <c r="E113" i="25"/>
  <c r="E125"/>
  <c r="E100"/>
  <c r="F100" s="1"/>
  <c r="E106"/>
  <c r="E105"/>
  <c r="E104"/>
  <c r="P119" l="1"/>
  <c r="P13"/>
  <c r="L13" i="17"/>
  <c r="L28"/>
  <c r="N22" i="22"/>
  <c r="K26" i="15" l="1"/>
  <c r="M26"/>
  <c r="T26" l="1"/>
  <c r="J26"/>
  <c r="D17" i="5"/>
  <c r="E82" i="25"/>
  <c r="F82" s="1"/>
  <c r="K58" l="1"/>
  <c r="E58" s="1"/>
  <c r="L100"/>
  <c r="L52"/>
  <c r="M100"/>
  <c r="E124"/>
  <c r="L137"/>
  <c r="L136"/>
  <c r="L134"/>
  <c r="L133"/>
  <c r="D13" i="17"/>
  <c r="C96" i="25"/>
  <c r="L27"/>
  <c r="G13" i="26"/>
  <c r="I13" s="1"/>
  <c r="H23"/>
  <c r="D28" i="17"/>
  <c r="F20" i="30"/>
  <c r="G20" s="1"/>
  <c r="J20" s="1"/>
  <c r="L132" i="25"/>
  <c r="L131"/>
  <c r="L130"/>
  <c r="D5" i="18"/>
  <c r="D6" s="1"/>
  <c r="H22" i="26"/>
  <c r="G9"/>
  <c r="G7"/>
  <c r="I7" s="1"/>
  <c r="G5"/>
  <c r="K5" s="1"/>
  <c r="J6" i="18"/>
  <c r="N26" i="15"/>
  <c r="E114" i="25"/>
  <c r="E112"/>
  <c r="E111"/>
  <c r="E110"/>
  <c r="E109"/>
  <c r="E108"/>
  <c r="E107"/>
  <c r="F15" i="26"/>
  <c r="F13"/>
  <c r="F9"/>
  <c r="F7"/>
  <c r="F5"/>
  <c r="C61" i="25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3"/>
  <c r="C84"/>
  <c r="C85"/>
  <c r="C86"/>
  <c r="C87"/>
  <c r="C88"/>
  <c r="C89"/>
  <c r="C90"/>
  <c r="C91"/>
  <c r="C92"/>
  <c r="C93"/>
  <c r="C94"/>
  <c r="C95"/>
  <c r="C97"/>
  <c r="C98"/>
  <c r="C99"/>
  <c r="C101"/>
  <c r="C102"/>
  <c r="C103"/>
  <c r="C116"/>
  <c r="C117"/>
  <c r="C118"/>
  <c r="C119"/>
  <c r="C120"/>
  <c r="C121"/>
  <c r="C122"/>
  <c r="C123"/>
  <c r="C126"/>
  <c r="C127"/>
  <c r="C128"/>
  <c r="C129"/>
  <c r="C130"/>
  <c r="C131"/>
  <c r="C132"/>
  <c r="C133"/>
  <c r="C134"/>
  <c r="C136"/>
  <c r="C137"/>
  <c r="U13" i="15"/>
  <c r="U10"/>
  <c r="U7"/>
  <c r="K25"/>
  <c r="K19"/>
  <c r="K18"/>
  <c r="K13"/>
  <c r="K12"/>
  <c r="K10"/>
  <c r="K9"/>
  <c r="K8"/>
  <c r="K5"/>
  <c r="D26" i="17"/>
  <c r="D25"/>
  <c r="C17" i="20"/>
  <c r="G15" i="26"/>
  <c r="H15" s="1"/>
  <c r="K21"/>
  <c r="D26" i="15"/>
  <c r="D25"/>
  <c r="G25" s="1"/>
  <c r="D19"/>
  <c r="G19" s="1"/>
  <c r="D18"/>
  <c r="G18" s="1"/>
  <c r="D14"/>
  <c r="G14" s="1"/>
  <c r="D13"/>
  <c r="G13" s="1"/>
  <c r="D12"/>
  <c r="G12" s="1"/>
  <c r="D10"/>
  <c r="G10" s="1"/>
  <c r="D9"/>
  <c r="G9" s="1"/>
  <c r="D8"/>
  <c r="G8" s="1"/>
  <c r="C26"/>
  <c r="C25"/>
  <c r="C19"/>
  <c r="E19" s="1"/>
  <c r="C18"/>
  <c r="E18" s="1"/>
  <c r="C14"/>
  <c r="C13"/>
  <c r="C12"/>
  <c r="E12" s="1"/>
  <c r="C10"/>
  <c r="C9"/>
  <c r="C8"/>
  <c r="C5"/>
  <c r="D22" i="3"/>
  <c r="T14" i="17"/>
  <c r="M14"/>
  <c r="E5" i="18"/>
  <c r="E6" s="1"/>
  <c r="L129" i="25"/>
  <c r="L127"/>
  <c r="L126"/>
  <c r="L103"/>
  <c r="L102"/>
  <c r="L101"/>
  <c r="L99"/>
  <c r="L98"/>
  <c r="L97"/>
  <c r="L96"/>
  <c r="L95"/>
  <c r="L94"/>
  <c r="L93"/>
  <c r="L92"/>
  <c r="L91"/>
  <c r="L90"/>
  <c r="L89"/>
  <c r="L88"/>
  <c r="L87"/>
  <c r="L86"/>
  <c r="L85"/>
  <c r="L84"/>
  <c r="L83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57"/>
  <c r="L51"/>
  <c r="L50"/>
  <c r="L49"/>
  <c r="L48"/>
  <c r="L46"/>
  <c r="L45"/>
  <c r="L44"/>
  <c r="L42"/>
  <c r="L41"/>
  <c r="L40"/>
  <c r="L39"/>
  <c r="L38"/>
  <c r="L37"/>
  <c r="L36"/>
  <c r="L35"/>
  <c r="L34"/>
  <c r="L33"/>
  <c r="L32"/>
  <c r="L31"/>
  <c r="L30"/>
  <c r="L29"/>
  <c r="L28"/>
  <c r="L26"/>
  <c r="L25"/>
  <c r="L24"/>
  <c r="L23"/>
  <c r="L22"/>
  <c r="L20"/>
  <c r="L18"/>
  <c r="L17"/>
  <c r="L16"/>
  <c r="L15"/>
  <c r="L14"/>
  <c r="L13"/>
  <c r="L12"/>
  <c r="L11"/>
  <c r="L10"/>
  <c r="L9"/>
  <c r="L8"/>
  <c r="L7"/>
  <c r="L6"/>
  <c r="L4"/>
  <c r="X23" i="11"/>
  <c r="P23"/>
  <c r="K23"/>
  <c r="C23"/>
  <c r="J139" i="25"/>
  <c r="J58" s="1"/>
  <c r="J56"/>
  <c r="D139"/>
  <c r="D58" s="1"/>
  <c r="G5" i="17"/>
  <c r="I28"/>
  <c r="I26"/>
  <c r="I25"/>
  <c r="I22"/>
  <c r="I21"/>
  <c r="I18"/>
  <c r="I11"/>
  <c r="I9"/>
  <c r="I8"/>
  <c r="I7"/>
  <c r="H5"/>
  <c r="K5" i="18"/>
  <c r="H17" i="5"/>
  <c r="I139" i="25"/>
  <c r="I58" s="1"/>
  <c r="M137"/>
  <c r="M136"/>
  <c r="M134"/>
  <c r="M133"/>
  <c r="M132"/>
  <c r="M131"/>
  <c r="M130"/>
  <c r="C54"/>
  <c r="M54"/>
  <c r="C53"/>
  <c r="M53"/>
  <c r="M52"/>
  <c r="B139"/>
  <c r="B56"/>
  <c r="B59" s="1"/>
  <c r="E137"/>
  <c r="E6" i="5"/>
  <c r="E9"/>
  <c r="E12"/>
  <c r="E55" i="25"/>
  <c r="F55" s="1"/>
  <c r="E54"/>
  <c r="F54" s="1"/>
  <c r="E53"/>
  <c r="F53" s="1"/>
  <c r="F22" i="20"/>
  <c r="F21"/>
  <c r="F20"/>
  <c r="F19"/>
  <c r="F18"/>
  <c r="F17"/>
  <c r="F16"/>
  <c r="F15"/>
  <c r="F14"/>
  <c r="F13"/>
  <c r="F12"/>
  <c r="F11"/>
  <c r="F8"/>
  <c r="F6"/>
  <c r="F5"/>
  <c r="N12" i="15"/>
  <c r="Q12" s="1"/>
  <c r="G19" i="26"/>
  <c r="H19" s="1"/>
  <c r="B21" i="20"/>
  <c r="B20"/>
  <c r="B19"/>
  <c r="B18"/>
  <c r="B17"/>
  <c r="B16"/>
  <c r="B15"/>
  <c r="B14"/>
  <c r="B13"/>
  <c r="B12"/>
  <c r="B11"/>
  <c r="B10"/>
  <c r="B9"/>
  <c r="B8"/>
  <c r="B6"/>
  <c r="B5"/>
  <c r="G20"/>
  <c r="I20" s="1"/>
  <c r="G15"/>
  <c r="I15" s="1"/>
  <c r="G17"/>
  <c r="I17" s="1"/>
  <c r="E8" i="5"/>
  <c r="B22" i="22"/>
  <c r="E136" i="25"/>
  <c r="V28" i="15"/>
  <c r="N28" i="17"/>
  <c r="O28" s="1"/>
  <c r="N22"/>
  <c r="M120" i="25"/>
  <c r="Y28" i="15"/>
  <c r="X28"/>
  <c r="W28"/>
  <c r="K28" s="1"/>
  <c r="M20"/>
  <c r="M19"/>
  <c r="M18"/>
  <c r="M16"/>
  <c r="M14"/>
  <c r="M13"/>
  <c r="M12"/>
  <c r="M11"/>
  <c r="M10"/>
  <c r="M9"/>
  <c r="M8"/>
  <c r="M7"/>
  <c r="M5"/>
  <c r="C4" i="25"/>
  <c r="E133"/>
  <c r="AH23" i="20"/>
  <c r="N22" i="3"/>
  <c r="B22"/>
  <c r="E134" i="25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03"/>
  <c r="F103" s="1"/>
  <c r="E102"/>
  <c r="F102" s="1"/>
  <c r="E101"/>
  <c r="F101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F83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I56"/>
  <c r="B25" i="30"/>
  <c r="Q22" i="3"/>
  <c r="P22"/>
  <c r="O22"/>
  <c r="C22"/>
  <c r="I22"/>
  <c r="K56" i="25"/>
  <c r="E56" s="1"/>
  <c r="E57"/>
  <c r="F57" s="1"/>
  <c r="C57"/>
  <c r="C55"/>
  <c r="E52"/>
  <c r="F52" s="1"/>
  <c r="C52"/>
  <c r="E51"/>
  <c r="F51" s="1"/>
  <c r="C51"/>
  <c r="E50"/>
  <c r="F50" s="1"/>
  <c r="C50"/>
  <c r="E49"/>
  <c r="F49" s="1"/>
  <c r="C49"/>
  <c r="E48"/>
  <c r="F48" s="1"/>
  <c r="C48"/>
  <c r="E47"/>
  <c r="F47" s="1"/>
  <c r="C47"/>
  <c r="E46"/>
  <c r="F46" s="1"/>
  <c r="C46"/>
  <c r="E45"/>
  <c r="F45" s="1"/>
  <c r="C45"/>
  <c r="E44"/>
  <c r="F44" s="1"/>
  <c r="C44"/>
  <c r="E43"/>
  <c r="F43" s="1"/>
  <c r="C43"/>
  <c r="E42"/>
  <c r="F42" s="1"/>
  <c r="C42"/>
  <c r="E41"/>
  <c r="F41" s="1"/>
  <c r="C41"/>
  <c r="E40"/>
  <c r="F40" s="1"/>
  <c r="C40"/>
  <c r="E39"/>
  <c r="F39" s="1"/>
  <c r="C39"/>
  <c r="E38"/>
  <c r="F38" s="1"/>
  <c r="C38"/>
  <c r="E37"/>
  <c r="F37" s="1"/>
  <c r="C37"/>
  <c r="E36"/>
  <c r="F36" s="1"/>
  <c r="C36"/>
  <c r="E35"/>
  <c r="F35" s="1"/>
  <c r="C35"/>
  <c r="E34"/>
  <c r="F34" s="1"/>
  <c r="C34"/>
  <c r="E33"/>
  <c r="F33" s="1"/>
  <c r="C33"/>
  <c r="E32"/>
  <c r="F32" s="1"/>
  <c r="C32"/>
  <c r="E31"/>
  <c r="F31" s="1"/>
  <c r="C31"/>
  <c r="E30"/>
  <c r="F30" s="1"/>
  <c r="C30"/>
  <c r="E29"/>
  <c r="F29" s="1"/>
  <c r="C29"/>
  <c r="E28"/>
  <c r="F28" s="1"/>
  <c r="C28"/>
  <c r="E27"/>
  <c r="F27" s="1"/>
  <c r="C27"/>
  <c r="E26"/>
  <c r="F26" s="1"/>
  <c r="C26"/>
  <c r="E25"/>
  <c r="F25" s="1"/>
  <c r="C25"/>
  <c r="E24"/>
  <c r="F24" s="1"/>
  <c r="C24"/>
  <c r="E23"/>
  <c r="F23" s="1"/>
  <c r="C23"/>
  <c r="E22"/>
  <c r="F22" s="1"/>
  <c r="C22"/>
  <c r="E21"/>
  <c r="F21" s="1"/>
  <c r="C21"/>
  <c r="E20"/>
  <c r="F20" s="1"/>
  <c r="C20"/>
  <c r="E18"/>
  <c r="F18" s="1"/>
  <c r="C18"/>
  <c r="E17"/>
  <c r="F17" s="1"/>
  <c r="C17"/>
  <c r="E16"/>
  <c r="F16" s="1"/>
  <c r="C16"/>
  <c r="E15"/>
  <c r="F15" s="1"/>
  <c r="C15"/>
  <c r="E14"/>
  <c r="F14" s="1"/>
  <c r="C14"/>
  <c r="E13"/>
  <c r="F13" s="1"/>
  <c r="C13"/>
  <c r="E12"/>
  <c r="F12" s="1"/>
  <c r="C12"/>
  <c r="E11"/>
  <c r="F11" s="1"/>
  <c r="C11"/>
  <c r="E10"/>
  <c r="F10" s="1"/>
  <c r="C10"/>
  <c r="E9"/>
  <c r="F9" s="1"/>
  <c r="C9"/>
  <c r="E8"/>
  <c r="F8" s="1"/>
  <c r="C8"/>
  <c r="E7"/>
  <c r="F7" s="1"/>
  <c r="C7"/>
  <c r="E6"/>
  <c r="F6" s="1"/>
  <c r="C6"/>
  <c r="E4"/>
  <c r="F4" s="1"/>
  <c r="M129"/>
  <c r="M128"/>
  <c r="M127"/>
  <c r="M126"/>
  <c r="M123"/>
  <c r="M122"/>
  <c r="M121"/>
  <c r="M119"/>
  <c r="M118"/>
  <c r="M117"/>
  <c r="M116"/>
  <c r="M103"/>
  <c r="M102"/>
  <c r="M101"/>
  <c r="M99"/>
  <c r="M98"/>
  <c r="M97"/>
  <c r="M96"/>
  <c r="M95"/>
  <c r="M94"/>
  <c r="M93"/>
  <c r="M92"/>
  <c r="M91"/>
  <c r="M90"/>
  <c r="M89"/>
  <c r="M88"/>
  <c r="M87"/>
  <c r="M86"/>
  <c r="M85"/>
  <c r="M84"/>
  <c r="M83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57"/>
  <c r="M51"/>
  <c r="M50"/>
  <c r="M48"/>
  <c r="M47"/>
  <c r="M46"/>
  <c r="M45"/>
  <c r="M44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8"/>
  <c r="M17"/>
  <c r="M16"/>
  <c r="M15"/>
  <c r="M14"/>
  <c r="M13"/>
  <c r="M12"/>
  <c r="M10"/>
  <c r="M9"/>
  <c r="M8"/>
  <c r="M7"/>
  <c r="M6"/>
  <c r="M4"/>
  <c r="K22" i="3"/>
  <c r="J22"/>
  <c r="H22"/>
  <c r="D27" s="1"/>
  <c r="G22"/>
  <c r="F22"/>
  <c r="E22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R6"/>
  <c r="S6" s="1"/>
  <c r="R5"/>
  <c r="S5" s="1"/>
  <c r="R4"/>
  <c r="S4" s="1"/>
  <c r="L21"/>
  <c r="M21" s="1"/>
  <c r="L20"/>
  <c r="M20" s="1"/>
  <c r="L19"/>
  <c r="M19" s="1"/>
  <c r="L18"/>
  <c r="L17"/>
  <c r="M17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L7"/>
  <c r="M7" s="1"/>
  <c r="L6"/>
  <c r="M6" s="1"/>
  <c r="L5"/>
  <c r="M5" s="1"/>
  <c r="L4"/>
  <c r="M4" s="1"/>
  <c r="P38" i="25"/>
  <c r="I9" i="26"/>
  <c r="Q6" i="18"/>
  <c r="P6"/>
  <c r="H20" i="30"/>
  <c r="I20" s="1"/>
  <c r="K20" s="1"/>
  <c r="T26" i="17"/>
  <c r="U23" i="20"/>
  <c r="T23"/>
  <c r="X23" i="5"/>
  <c r="W23"/>
  <c r="V23"/>
  <c r="U23"/>
  <c r="T25" i="17"/>
  <c r="T24"/>
  <c r="D24"/>
  <c r="H23" i="11"/>
  <c r="B22"/>
  <c r="J22" s="1"/>
  <c r="E22" i="26"/>
  <c r="L28" i="15"/>
  <c r="B28"/>
  <c r="D22" i="17"/>
  <c r="L22"/>
  <c r="T5"/>
  <c r="L6" i="18"/>
  <c r="M6" s="1"/>
  <c r="C6"/>
  <c r="B17" i="11"/>
  <c r="I11" i="26"/>
  <c r="T23" i="17"/>
  <c r="T22"/>
  <c r="F22" i="30"/>
  <c r="G22" s="1"/>
  <c r="J22" s="1"/>
  <c r="K29" i="17"/>
  <c r="N17"/>
  <c r="L10"/>
  <c r="L6"/>
  <c r="S23" i="5"/>
  <c r="T21" i="17"/>
  <c r="N24" i="15"/>
  <c r="N23"/>
  <c r="P25" i="30"/>
  <c r="O25"/>
  <c r="N25"/>
  <c r="M25"/>
  <c r="E25"/>
  <c r="AB25" s="1"/>
  <c r="D25"/>
  <c r="C25"/>
  <c r="AB24"/>
  <c r="AA24"/>
  <c r="S24"/>
  <c r="T24" s="1"/>
  <c r="V24" s="1"/>
  <c r="Q24"/>
  <c r="R24" s="1"/>
  <c r="U24" s="1"/>
  <c r="H24"/>
  <c r="I24" s="1"/>
  <c r="K24" s="1"/>
  <c r="F24"/>
  <c r="G24" s="1"/>
  <c r="J24" s="1"/>
  <c r="AB23"/>
  <c r="AA23"/>
  <c r="S23"/>
  <c r="T23" s="1"/>
  <c r="V23" s="1"/>
  <c r="Q23"/>
  <c r="R23" s="1"/>
  <c r="U23" s="1"/>
  <c r="H23"/>
  <c r="I23" s="1"/>
  <c r="K23" s="1"/>
  <c r="F23"/>
  <c r="G23" s="1"/>
  <c r="J23" s="1"/>
  <c r="AB22"/>
  <c r="AA22"/>
  <c r="S22"/>
  <c r="T22" s="1"/>
  <c r="V22" s="1"/>
  <c r="Q22"/>
  <c r="R22" s="1"/>
  <c r="U22" s="1"/>
  <c r="H22"/>
  <c r="I22" s="1"/>
  <c r="K22" s="1"/>
  <c r="AB21"/>
  <c r="AA21"/>
  <c r="S21"/>
  <c r="T21" s="1"/>
  <c r="V21" s="1"/>
  <c r="Q21"/>
  <c r="R21" s="1"/>
  <c r="U21" s="1"/>
  <c r="H21"/>
  <c r="I21" s="1"/>
  <c r="K21" s="1"/>
  <c r="F21"/>
  <c r="G21" s="1"/>
  <c r="J21" s="1"/>
  <c r="AB20"/>
  <c r="AA20"/>
  <c r="S20"/>
  <c r="T20" s="1"/>
  <c r="V20" s="1"/>
  <c r="Q20"/>
  <c r="R20" s="1"/>
  <c r="U20" s="1"/>
  <c r="AB19"/>
  <c r="AA19"/>
  <c r="S19"/>
  <c r="T19" s="1"/>
  <c r="V19" s="1"/>
  <c r="Q19"/>
  <c r="R19" s="1"/>
  <c r="U19" s="1"/>
  <c r="H19"/>
  <c r="I19" s="1"/>
  <c r="K19" s="1"/>
  <c r="F19"/>
  <c r="G19" s="1"/>
  <c r="J19" s="1"/>
  <c r="AB18"/>
  <c r="AA18"/>
  <c r="S18"/>
  <c r="T18" s="1"/>
  <c r="V18" s="1"/>
  <c r="Q18"/>
  <c r="R18" s="1"/>
  <c r="U18" s="1"/>
  <c r="H18"/>
  <c r="I18" s="1"/>
  <c r="K18" s="1"/>
  <c r="F18"/>
  <c r="G18" s="1"/>
  <c r="J18" s="1"/>
  <c r="AB17"/>
  <c r="AA17"/>
  <c r="S17"/>
  <c r="T17" s="1"/>
  <c r="V17" s="1"/>
  <c r="Q17"/>
  <c r="R17" s="1"/>
  <c r="U17" s="1"/>
  <c r="H17"/>
  <c r="I17" s="1"/>
  <c r="K17" s="1"/>
  <c r="F17"/>
  <c r="G17" s="1"/>
  <c r="J17" s="1"/>
  <c r="AB16"/>
  <c r="AA16"/>
  <c r="S16"/>
  <c r="T16" s="1"/>
  <c r="V16" s="1"/>
  <c r="Q16"/>
  <c r="R16" s="1"/>
  <c r="U16" s="1"/>
  <c r="X16" s="1"/>
  <c r="AB15"/>
  <c r="AA15"/>
  <c r="S15"/>
  <c r="T15" s="1"/>
  <c r="V15" s="1"/>
  <c r="Q15"/>
  <c r="R15" s="1"/>
  <c r="U15" s="1"/>
  <c r="H15"/>
  <c r="I15" s="1"/>
  <c r="K15" s="1"/>
  <c r="F15"/>
  <c r="G15" s="1"/>
  <c r="J15" s="1"/>
  <c r="AB14"/>
  <c r="AA14"/>
  <c r="S14"/>
  <c r="T14" s="1"/>
  <c r="V14" s="1"/>
  <c r="Q14"/>
  <c r="R14" s="1"/>
  <c r="U14" s="1"/>
  <c r="H14"/>
  <c r="I14" s="1"/>
  <c r="K14" s="1"/>
  <c r="Y14" s="1"/>
  <c r="F14"/>
  <c r="G14" s="1"/>
  <c r="J14" s="1"/>
  <c r="AB13"/>
  <c r="AA13"/>
  <c r="S13"/>
  <c r="T13" s="1"/>
  <c r="V13" s="1"/>
  <c r="Q13"/>
  <c r="R13" s="1"/>
  <c r="U13" s="1"/>
  <c r="H13"/>
  <c r="I13" s="1"/>
  <c r="K13" s="1"/>
  <c r="F13"/>
  <c r="G13" s="1"/>
  <c r="J13" s="1"/>
  <c r="AB12"/>
  <c r="AA12"/>
  <c r="S12"/>
  <c r="T12" s="1"/>
  <c r="V12" s="1"/>
  <c r="Q12"/>
  <c r="R12" s="1"/>
  <c r="U12" s="1"/>
  <c r="X12" s="1"/>
  <c r="AB11"/>
  <c r="AA11"/>
  <c r="S11"/>
  <c r="T11" s="1"/>
  <c r="V11" s="1"/>
  <c r="Q11"/>
  <c r="R11" s="1"/>
  <c r="U11" s="1"/>
  <c r="H11"/>
  <c r="I11" s="1"/>
  <c r="K11" s="1"/>
  <c r="Y11" s="1"/>
  <c r="F11"/>
  <c r="G11" s="1"/>
  <c r="J11" s="1"/>
  <c r="AB10"/>
  <c r="AA10"/>
  <c r="S10"/>
  <c r="T10" s="1"/>
  <c r="V10" s="1"/>
  <c r="Q10"/>
  <c r="R10" s="1"/>
  <c r="U10" s="1"/>
  <c r="X10" s="1"/>
  <c r="AB9"/>
  <c r="AA9"/>
  <c r="S9"/>
  <c r="T9" s="1"/>
  <c r="V9" s="1"/>
  <c r="Q9"/>
  <c r="R9" s="1"/>
  <c r="U9" s="1"/>
  <c r="H9"/>
  <c r="I9" s="1"/>
  <c r="K9" s="1"/>
  <c r="F9"/>
  <c r="G9" s="1"/>
  <c r="J9" s="1"/>
  <c r="X9" s="1"/>
  <c r="AB8"/>
  <c r="AA8"/>
  <c r="S8"/>
  <c r="T8" s="1"/>
  <c r="V8" s="1"/>
  <c r="Q8"/>
  <c r="R8" s="1"/>
  <c r="U8" s="1"/>
  <c r="H8"/>
  <c r="I8" s="1"/>
  <c r="K8" s="1"/>
  <c r="F8"/>
  <c r="G8" s="1"/>
  <c r="J8" s="1"/>
  <c r="C5" i="20"/>
  <c r="E5" s="1"/>
  <c r="J29" i="17"/>
  <c r="N22" i="15"/>
  <c r="N21"/>
  <c r="S28"/>
  <c r="R28"/>
  <c r="M28" s="1"/>
  <c r="H28"/>
  <c r="N5"/>
  <c r="Q5" s="1"/>
  <c r="N7"/>
  <c r="P7" s="1"/>
  <c r="N8"/>
  <c r="N9"/>
  <c r="O9" s="1"/>
  <c r="N10"/>
  <c r="Q10" s="1"/>
  <c r="N11"/>
  <c r="O11" s="1"/>
  <c r="N13"/>
  <c r="Q13" s="1"/>
  <c r="N14"/>
  <c r="P14" s="1"/>
  <c r="N16"/>
  <c r="Q16" s="1"/>
  <c r="N18"/>
  <c r="P18" s="1"/>
  <c r="N19"/>
  <c r="O19" s="1"/>
  <c r="N20"/>
  <c r="Q20" s="1"/>
  <c r="E11" i="26"/>
  <c r="K11"/>
  <c r="H11"/>
  <c r="M10" i="17"/>
  <c r="I20"/>
  <c r="D20"/>
  <c r="K22" i="26"/>
  <c r="L18" i="5"/>
  <c r="L12"/>
  <c r="N6"/>
  <c r="T20" i="17"/>
  <c r="S23" i="20"/>
  <c r="D22" i="22"/>
  <c r="T6" i="17"/>
  <c r="T8"/>
  <c r="T10"/>
  <c r="T13"/>
  <c r="T15"/>
  <c r="T16"/>
  <c r="T18"/>
  <c r="T19"/>
  <c r="D19"/>
  <c r="E19" i="26"/>
  <c r="P17"/>
  <c r="N17"/>
  <c r="K17"/>
  <c r="E17"/>
  <c r="P15"/>
  <c r="N15"/>
  <c r="E15"/>
  <c r="P13"/>
  <c r="N13"/>
  <c r="E13"/>
  <c r="P9"/>
  <c r="N9"/>
  <c r="K9"/>
  <c r="E9"/>
  <c r="P7"/>
  <c r="N7"/>
  <c r="E7"/>
  <c r="P5"/>
  <c r="N5"/>
  <c r="E5"/>
  <c r="C29" i="17"/>
  <c r="F25" s="1"/>
  <c r="B29"/>
  <c r="E6" s="1"/>
  <c r="R29"/>
  <c r="S29"/>
  <c r="E21" i="20"/>
  <c r="C20"/>
  <c r="G18"/>
  <c r="H18" s="1"/>
  <c r="C18"/>
  <c r="C16"/>
  <c r="E16" s="1"/>
  <c r="C15"/>
  <c r="D15" s="1"/>
  <c r="G14"/>
  <c r="I14" s="1"/>
  <c r="C14"/>
  <c r="D14" s="1"/>
  <c r="G12"/>
  <c r="I12" s="1"/>
  <c r="C12"/>
  <c r="E12" s="1"/>
  <c r="C11"/>
  <c r="E11" s="1"/>
  <c r="G8"/>
  <c r="I8" s="1"/>
  <c r="C8"/>
  <c r="D8" s="1"/>
  <c r="I6"/>
  <c r="C6"/>
  <c r="D6" s="1"/>
  <c r="I11" i="5"/>
  <c r="Q29" i="17"/>
  <c r="L18"/>
  <c r="K23" i="5"/>
  <c r="D18" i="17"/>
  <c r="M18"/>
  <c r="N18"/>
  <c r="B21" i="11"/>
  <c r="B20"/>
  <c r="B19"/>
  <c r="B18"/>
  <c r="B16"/>
  <c r="B15"/>
  <c r="B14"/>
  <c r="B13"/>
  <c r="B12"/>
  <c r="B11"/>
  <c r="B10"/>
  <c r="B9"/>
  <c r="B8"/>
  <c r="B7"/>
  <c r="B6"/>
  <c r="B5"/>
  <c r="P29" i="17"/>
  <c r="H11" i="5"/>
  <c r="M5" i="18"/>
  <c r="J19" i="15"/>
  <c r="M17" i="17"/>
  <c r="D17"/>
  <c r="D5"/>
  <c r="L5"/>
  <c r="M5"/>
  <c r="N5"/>
  <c r="D6"/>
  <c r="M6"/>
  <c r="D7"/>
  <c r="L7"/>
  <c r="M7"/>
  <c r="N7"/>
  <c r="D8"/>
  <c r="L8"/>
  <c r="M8"/>
  <c r="N8"/>
  <c r="D9"/>
  <c r="L9"/>
  <c r="M9"/>
  <c r="N9"/>
  <c r="D10"/>
  <c r="D11"/>
  <c r="L11"/>
  <c r="M11"/>
  <c r="N11"/>
  <c r="D12"/>
  <c r="L12"/>
  <c r="M12"/>
  <c r="N12"/>
  <c r="N13"/>
  <c r="D15"/>
  <c r="M15"/>
  <c r="D9" i="5"/>
  <c r="T23" i="11"/>
  <c r="I18" i="5"/>
  <c r="H18"/>
  <c r="D18"/>
  <c r="J5" i="15"/>
  <c r="T5"/>
  <c r="T7"/>
  <c r="J8"/>
  <c r="T8"/>
  <c r="J9"/>
  <c r="T9"/>
  <c r="J10"/>
  <c r="T10"/>
  <c r="J12"/>
  <c r="T12"/>
  <c r="J13"/>
  <c r="T13"/>
  <c r="J14"/>
  <c r="T14"/>
  <c r="T16"/>
  <c r="J18"/>
  <c r="T18"/>
  <c r="T19"/>
  <c r="T20"/>
  <c r="I15" i="5"/>
  <c r="P23"/>
  <c r="R23" s="1"/>
  <c r="R21"/>
  <c r="R20"/>
  <c r="R19"/>
  <c r="R17"/>
  <c r="R16"/>
  <c r="R15"/>
  <c r="R14"/>
  <c r="R12"/>
  <c r="R11"/>
  <c r="R10"/>
  <c r="R9"/>
  <c r="R8"/>
  <c r="R7"/>
  <c r="R5"/>
  <c r="O23"/>
  <c r="Q21"/>
  <c r="Q20"/>
  <c r="Q19"/>
  <c r="Q18"/>
  <c r="Q17"/>
  <c r="Q16"/>
  <c r="Q15"/>
  <c r="Q14"/>
  <c r="Q13"/>
  <c r="Q12"/>
  <c r="Q11"/>
  <c r="Q10"/>
  <c r="Q9"/>
  <c r="Q8"/>
  <c r="Q7"/>
  <c r="Q6"/>
  <c r="Q5"/>
  <c r="L5"/>
  <c r="L7"/>
  <c r="L9"/>
  <c r="L11"/>
  <c r="L13"/>
  <c r="L15"/>
  <c r="L17"/>
  <c r="L19"/>
  <c r="L21"/>
  <c r="J23"/>
  <c r="J23" i="20" s="1"/>
  <c r="D6" i="5"/>
  <c r="D11"/>
  <c r="N15"/>
  <c r="G23"/>
  <c r="I23" s="1"/>
  <c r="I14"/>
  <c r="I12"/>
  <c r="I8"/>
  <c r="H20"/>
  <c r="H15"/>
  <c r="H14"/>
  <c r="H8"/>
  <c r="C23"/>
  <c r="E16"/>
  <c r="E14"/>
  <c r="D20"/>
  <c r="D15"/>
  <c r="D14"/>
  <c r="D8"/>
  <c r="M21"/>
  <c r="M17"/>
  <c r="M19"/>
  <c r="M16"/>
  <c r="M15"/>
  <c r="M14"/>
  <c r="M13"/>
  <c r="M12"/>
  <c r="M11"/>
  <c r="M10"/>
  <c r="M9"/>
  <c r="M8"/>
  <c r="M7"/>
  <c r="M5"/>
  <c r="N21"/>
  <c r="N18"/>
  <c r="N17"/>
  <c r="N19"/>
  <c r="N14"/>
  <c r="N13"/>
  <c r="N12"/>
  <c r="N11"/>
  <c r="N10"/>
  <c r="N9"/>
  <c r="N8"/>
  <c r="N7"/>
  <c r="N5"/>
  <c r="I5"/>
  <c r="H5"/>
  <c r="D5"/>
  <c r="H12"/>
  <c r="F23"/>
  <c r="F23" i="20" s="1"/>
  <c r="M20" i="5"/>
  <c r="N16"/>
  <c r="N20"/>
  <c r="M18"/>
  <c r="M6"/>
  <c r="L20"/>
  <c r="L16"/>
  <c r="L14"/>
  <c r="L10"/>
  <c r="L8"/>
  <c r="L6"/>
  <c r="D9" i="11"/>
  <c r="E9" s="1"/>
  <c r="D7"/>
  <c r="Q7" s="1"/>
  <c r="D6"/>
  <c r="L6" s="1"/>
  <c r="L17" i="17"/>
  <c r="H13" i="26"/>
  <c r="I17"/>
  <c r="AC22" i="30"/>
  <c r="H17" i="26"/>
  <c r="D12" i="5"/>
  <c r="B23"/>
  <c r="G5" i="20"/>
  <c r="C9"/>
  <c r="D9" s="1"/>
  <c r="G11"/>
  <c r="I11" s="1"/>
  <c r="I5" i="26"/>
  <c r="G6" i="18"/>
  <c r="D21" i="11"/>
  <c r="L21" s="1"/>
  <c r="D17"/>
  <c r="E17" s="1"/>
  <c r="F10" i="15"/>
  <c r="F12"/>
  <c r="P10"/>
  <c r="P12"/>
  <c r="Y22" i="11"/>
  <c r="D13"/>
  <c r="E13" s="1"/>
  <c r="O20" i="15"/>
  <c r="C56" i="25"/>
  <c r="K6" i="18"/>
  <c r="O22" i="17"/>
  <c r="P19" i="15"/>
  <c r="I15" i="26"/>
  <c r="D11" i="11"/>
  <c r="E11" s="1"/>
  <c r="D15"/>
  <c r="E15" s="1"/>
  <c r="F18" i="15"/>
  <c r="F19"/>
  <c r="P9"/>
  <c r="D5" i="11"/>
  <c r="E5" s="1"/>
  <c r="D18"/>
  <c r="E18" s="1"/>
  <c r="G63" i="25"/>
  <c r="G69"/>
  <c r="G72"/>
  <c r="G76"/>
  <c r="G94"/>
  <c r="G97"/>
  <c r="G99"/>
  <c r="G102"/>
  <c r="G116"/>
  <c r="G118"/>
  <c r="G120"/>
  <c r="G122"/>
  <c r="G126"/>
  <c r="G128"/>
  <c r="G13"/>
  <c r="G22"/>
  <c r="G37"/>
  <c r="R22" i="11"/>
  <c r="U22"/>
  <c r="AC20" i="30"/>
  <c r="E18" i="20"/>
  <c r="I29" i="17"/>
  <c r="O13" i="15"/>
  <c r="L18" i="11"/>
  <c r="M18" s="1"/>
  <c r="K19" i="26"/>
  <c r="F15" i="17"/>
  <c r="L20" i="30"/>
  <c r="G45" i="25" l="1"/>
  <c r="G29"/>
  <c r="G17"/>
  <c r="G81"/>
  <c r="G65"/>
  <c r="G61"/>
  <c r="M56"/>
  <c r="O8" i="15"/>
  <c r="O12"/>
  <c r="Q18"/>
  <c r="P11"/>
  <c r="G57" i="25"/>
  <c r="F12" i="17"/>
  <c r="D11" i="20"/>
  <c r="Q11" i="15"/>
  <c r="Y21" i="30"/>
  <c r="G87" i="25"/>
  <c r="G78"/>
  <c r="G74"/>
  <c r="C139"/>
  <c r="Y20" i="30"/>
  <c r="P8" i="15"/>
  <c r="E26"/>
  <c r="F9"/>
  <c r="H20" i="20"/>
  <c r="H17"/>
  <c r="E14"/>
  <c r="D18"/>
  <c r="AA25" i="30"/>
  <c r="AC25" s="1"/>
  <c r="X23"/>
  <c r="X13"/>
  <c r="E11" i="17"/>
  <c r="E18"/>
  <c r="E21"/>
  <c r="N23" i="5"/>
  <c r="E23"/>
  <c r="F28" i="17"/>
  <c r="F6"/>
  <c r="F18"/>
  <c r="G47" i="25"/>
  <c r="G39"/>
  <c r="G31"/>
  <c r="G84"/>
  <c r="F5" i="18"/>
  <c r="F8" i="15"/>
  <c r="D16" i="11"/>
  <c r="L16" s="1"/>
  <c r="Y16" s="1"/>
  <c r="D20" i="20"/>
  <c r="F13" i="15"/>
  <c r="G35" i="25"/>
  <c r="L22" i="3"/>
  <c r="M22" s="1"/>
  <c r="X20" i="30"/>
  <c r="Z20" s="1"/>
  <c r="G51" i="25"/>
  <c r="G43"/>
  <c r="G27"/>
  <c r="G92"/>
  <c r="N29" i="17"/>
  <c r="P20" i="15"/>
  <c r="G49" i="25"/>
  <c r="G41"/>
  <c r="G33"/>
  <c r="G25"/>
  <c r="G8"/>
  <c r="G67"/>
  <c r="E13" i="15"/>
  <c r="L139" i="25"/>
  <c r="E23" i="17"/>
  <c r="E26"/>
  <c r="E8"/>
  <c r="J6" i="11"/>
  <c r="O6"/>
  <c r="J8"/>
  <c r="O8"/>
  <c r="J10"/>
  <c r="O10"/>
  <c r="J12"/>
  <c r="O12"/>
  <c r="J14"/>
  <c r="O14"/>
  <c r="J16"/>
  <c r="O16"/>
  <c r="J19"/>
  <c r="O19"/>
  <c r="J21"/>
  <c r="O21"/>
  <c r="J5"/>
  <c r="O5"/>
  <c r="J7"/>
  <c r="O7"/>
  <c r="J9"/>
  <c r="O9"/>
  <c r="J11"/>
  <c r="O11"/>
  <c r="J13"/>
  <c r="O13"/>
  <c r="J15"/>
  <c r="O15"/>
  <c r="J18"/>
  <c r="N18" s="1"/>
  <c r="O18"/>
  <c r="J20"/>
  <c r="O20"/>
  <c r="J17"/>
  <c r="O17"/>
  <c r="F17"/>
  <c r="E22" i="22"/>
  <c r="F22"/>
  <c r="Q13" i="11"/>
  <c r="R13" s="1"/>
  <c r="F11"/>
  <c r="Q21"/>
  <c r="E8" i="20"/>
  <c r="L13" i="11"/>
  <c r="Q6"/>
  <c r="Q16"/>
  <c r="M18" i="3"/>
  <c r="D19" i="11"/>
  <c r="O9" i="17"/>
  <c r="F8"/>
  <c r="F9"/>
  <c r="F22"/>
  <c r="E24"/>
  <c r="O8"/>
  <c r="E15"/>
  <c r="E9"/>
  <c r="H9" i="26"/>
  <c r="H5"/>
  <c r="Q23" i="5"/>
  <c r="G5" i="15"/>
  <c r="D28"/>
  <c r="F9" i="11"/>
  <c r="I5" i="17"/>
  <c r="G90" i="25"/>
  <c r="T29" i="17"/>
  <c r="AC10" i="30"/>
  <c r="AC18"/>
  <c r="L22"/>
  <c r="I17" i="17"/>
  <c r="I19"/>
  <c r="I24"/>
  <c r="O17"/>
  <c r="F56" i="25"/>
  <c r="G136"/>
  <c r="G95"/>
  <c r="G93"/>
  <c r="G91"/>
  <c r="G89"/>
  <c r="G85"/>
  <c r="G83"/>
  <c r="G70"/>
  <c r="G68"/>
  <c r="G66"/>
  <c r="G64"/>
  <c r="G62"/>
  <c r="F6" i="18"/>
  <c r="O23" i="20"/>
  <c r="D5"/>
  <c r="G88" i="25"/>
  <c r="L15" i="11"/>
  <c r="Y15" s="1"/>
  <c r="Z15" s="1"/>
  <c r="L9"/>
  <c r="Y9" s="1"/>
  <c r="Z9" s="1"/>
  <c r="F21" i="17"/>
  <c r="F20"/>
  <c r="F13"/>
  <c r="F5"/>
  <c r="I19" i="26"/>
  <c r="F23" i="17"/>
  <c r="E9" i="20"/>
  <c r="F18" i="11"/>
  <c r="Q11"/>
  <c r="N28" i="15"/>
  <c r="O28" s="1"/>
  <c r="F7" i="17"/>
  <c r="F17"/>
  <c r="F24"/>
  <c r="F11"/>
  <c r="P16" i="15"/>
  <c r="Q9" i="11"/>
  <c r="O5" i="15"/>
  <c r="E6" i="11"/>
  <c r="F19" i="17"/>
  <c r="F26"/>
  <c r="E9" i="15"/>
  <c r="G4" i="25"/>
  <c r="G50"/>
  <c r="G48"/>
  <c r="G46"/>
  <c r="G44"/>
  <c r="G42"/>
  <c r="G40"/>
  <c r="G38"/>
  <c r="G36"/>
  <c r="G34"/>
  <c r="G32"/>
  <c r="G30"/>
  <c r="G28"/>
  <c r="G26"/>
  <c r="G24"/>
  <c r="G20"/>
  <c r="G15"/>
  <c r="G10"/>
  <c r="G129"/>
  <c r="G127"/>
  <c r="G123"/>
  <c r="G121"/>
  <c r="G119"/>
  <c r="G117"/>
  <c r="G103"/>
  <c r="G101"/>
  <c r="G98"/>
  <c r="G79"/>
  <c r="G77"/>
  <c r="G75"/>
  <c r="G73"/>
  <c r="F14" i="15"/>
  <c r="D20" i="11"/>
  <c r="H5" i="18"/>
  <c r="O10" i="15"/>
  <c r="F5"/>
  <c r="D14" i="11"/>
  <c r="F14" s="1"/>
  <c r="E20" i="20"/>
  <c r="E15"/>
  <c r="F10" i="17"/>
  <c r="K13" i="26"/>
  <c r="E14" i="15"/>
  <c r="E5"/>
  <c r="H5" i="20"/>
  <c r="M139" i="25"/>
  <c r="D12" i="11"/>
  <c r="F12" s="1"/>
  <c r="D8"/>
  <c r="D10"/>
  <c r="F10" s="1"/>
  <c r="H8" i="20"/>
  <c r="H14"/>
  <c r="O14" i="15"/>
  <c r="C28"/>
  <c r="H6" i="18"/>
  <c r="W14" i="30"/>
  <c r="AC19"/>
  <c r="AC21"/>
  <c r="AC23"/>
  <c r="L23" i="5"/>
  <c r="F21" i="11"/>
  <c r="Q5"/>
  <c r="F5"/>
  <c r="G133" i="25"/>
  <c r="F133"/>
  <c r="W8" i="30"/>
  <c r="AC12"/>
  <c r="AC13"/>
  <c r="W23"/>
  <c r="F58" i="25"/>
  <c r="L29" i="17"/>
  <c r="O18"/>
  <c r="O12"/>
  <c r="O7"/>
  <c r="O5"/>
  <c r="L18" i="30"/>
  <c r="K23" i="20"/>
  <c r="M23" s="1"/>
  <c r="I5"/>
  <c r="E139" i="25"/>
  <c r="H87" s="1"/>
  <c r="G71"/>
  <c r="G134"/>
  <c r="F134"/>
  <c r="G80"/>
  <c r="K59"/>
  <c r="E59" s="1"/>
  <c r="H34" s="1"/>
  <c r="P5" i="15"/>
  <c r="P13"/>
  <c r="O16"/>
  <c r="O26"/>
  <c r="P26"/>
  <c r="G26"/>
  <c r="F26"/>
  <c r="U28"/>
  <c r="L56" i="25"/>
  <c r="J59"/>
  <c r="G132"/>
  <c r="G23"/>
  <c r="G21"/>
  <c r="G18"/>
  <c r="G16"/>
  <c r="G14"/>
  <c r="G12"/>
  <c r="G9"/>
  <c r="G6"/>
  <c r="G7"/>
  <c r="AC15" i="30"/>
  <c r="F25"/>
  <c r="G25" s="1"/>
  <c r="J25" s="1"/>
  <c r="M6" i="11"/>
  <c r="N6"/>
  <c r="B23"/>
  <c r="D17" i="20"/>
  <c r="M23" i="5"/>
  <c r="G56" i="25"/>
  <c r="T28" i="15"/>
  <c r="L11" i="11"/>
  <c r="N11" s="1"/>
  <c r="Q18"/>
  <c r="L5"/>
  <c r="M5" s="1"/>
  <c r="E28" i="17"/>
  <c r="E19"/>
  <c r="E7"/>
  <c r="E22"/>
  <c r="E12"/>
  <c r="M29"/>
  <c r="D29"/>
  <c r="D23" i="5"/>
  <c r="G23" i="20"/>
  <c r="I23" s="1"/>
  <c r="Q15" i="11"/>
  <c r="O7" i="15"/>
  <c r="H23" i="5"/>
  <c r="O18" i="15"/>
  <c r="Q7"/>
  <c r="D16" i="20"/>
  <c r="H11"/>
  <c r="E10" i="17"/>
  <c r="E20"/>
  <c r="E5"/>
  <c r="E17"/>
  <c r="E25"/>
  <c r="S25" i="30"/>
  <c r="T25" s="1"/>
  <c r="V25" s="1"/>
  <c r="Q25"/>
  <c r="R25" s="1"/>
  <c r="U25" s="1"/>
  <c r="I18" i="20"/>
  <c r="X8" i="30"/>
  <c r="W13"/>
  <c r="AC17"/>
  <c r="W22"/>
  <c r="Y23"/>
  <c r="G137" i="25"/>
  <c r="I12" i="17"/>
  <c r="K15" i="26"/>
  <c r="L58" i="25"/>
  <c r="AC9" i="30"/>
  <c r="Y13"/>
  <c r="L24"/>
  <c r="X22"/>
  <c r="B23" i="20"/>
  <c r="P23"/>
  <c r="R23" s="1"/>
  <c r="R22" i="3"/>
  <c r="S22" s="1"/>
  <c r="H25" i="30"/>
  <c r="I25" s="1"/>
  <c r="K25" s="1"/>
  <c r="Y19"/>
  <c r="L19"/>
  <c r="Y18"/>
  <c r="L14"/>
  <c r="L11"/>
  <c r="Y9"/>
  <c r="Z9" s="1"/>
  <c r="J28" i="15"/>
  <c r="E10"/>
  <c r="K7" i="26"/>
  <c r="H7"/>
  <c r="E6" i="20"/>
  <c r="X18" i="30"/>
  <c r="L17"/>
  <c r="L9"/>
  <c r="D59" i="25"/>
  <c r="W10" i="30"/>
  <c r="Y10"/>
  <c r="Z10" s="1"/>
  <c r="W17"/>
  <c r="Y17"/>
  <c r="C58" i="25"/>
  <c r="G58" s="1"/>
  <c r="I59"/>
  <c r="M58"/>
  <c r="R15" i="11"/>
  <c r="O11" i="17"/>
  <c r="AC8" i="30"/>
  <c r="AC11"/>
  <c r="AC14"/>
  <c r="AC16"/>
  <c r="AC24"/>
  <c r="D25" i="3"/>
  <c r="G131" i="25"/>
  <c r="M13" i="11"/>
  <c r="Y13"/>
  <c r="Y16" i="30"/>
  <c r="Z16" s="1"/>
  <c r="W16"/>
  <c r="W11"/>
  <c r="W15"/>
  <c r="W20"/>
  <c r="W21"/>
  <c r="W24"/>
  <c r="R5" i="11"/>
  <c r="Y8" i="30"/>
  <c r="L8"/>
  <c r="Y12"/>
  <c r="Z12" s="1"/>
  <c r="W12"/>
  <c r="Y15"/>
  <c r="L15"/>
  <c r="R21" i="11"/>
  <c r="W9" i="30"/>
  <c r="X11"/>
  <c r="Z11" s="1"/>
  <c r="X14"/>
  <c r="Z14" s="1"/>
  <c r="X15"/>
  <c r="X17"/>
  <c r="W18"/>
  <c r="X19"/>
  <c r="W19"/>
  <c r="X21"/>
  <c r="Z21" s="1"/>
  <c r="L21"/>
  <c r="Y22"/>
  <c r="L23"/>
  <c r="X24"/>
  <c r="Y24"/>
  <c r="N9" i="11"/>
  <c r="H15" i="20"/>
  <c r="C23"/>
  <c r="F6" i="11"/>
  <c r="R7"/>
  <c r="N21"/>
  <c r="M21"/>
  <c r="Y21"/>
  <c r="Y6"/>
  <c r="L17"/>
  <c r="F13"/>
  <c r="E7"/>
  <c r="E21"/>
  <c r="Q17"/>
  <c r="Y18"/>
  <c r="M16"/>
  <c r="F7"/>
  <c r="H12" i="20"/>
  <c r="L7" i="11"/>
  <c r="D12" i="20"/>
  <c r="F15" i="11"/>
  <c r="F8"/>
  <c r="D21" i="20"/>
  <c r="N16" i="11" l="1"/>
  <c r="O29" i="17"/>
  <c r="N13" i="11"/>
  <c r="J23"/>
  <c r="Z23" i="30"/>
  <c r="Z13"/>
  <c r="M9" i="11"/>
  <c r="H103" i="25"/>
  <c r="H70"/>
  <c r="E16" i="11"/>
  <c r="F16"/>
  <c r="Q28" i="15"/>
  <c r="H102" i="25"/>
  <c r="Z18" i="30"/>
  <c r="W5" i="11"/>
  <c r="O23"/>
  <c r="Q19"/>
  <c r="R19" s="1"/>
  <c r="L19"/>
  <c r="N19" s="1"/>
  <c r="H101" i="25"/>
  <c r="E19" i="11"/>
  <c r="F19"/>
  <c r="Y5"/>
  <c r="M15"/>
  <c r="N15"/>
  <c r="P28" i="15"/>
  <c r="E28"/>
  <c r="L59" i="25"/>
  <c r="H71"/>
  <c r="H64"/>
  <c r="H92"/>
  <c r="H95"/>
  <c r="H126"/>
  <c r="H119"/>
  <c r="H78"/>
  <c r="R18" i="11"/>
  <c r="R9"/>
  <c r="R11"/>
  <c r="R16"/>
  <c r="R6"/>
  <c r="Z8" i="30"/>
  <c r="D23" i="11"/>
  <c r="E23" s="1"/>
  <c r="H79" i="25"/>
  <c r="L25" i="30"/>
  <c r="H98" i="25"/>
  <c r="H90"/>
  <c r="H91"/>
  <c r="G139"/>
  <c r="H83"/>
  <c r="H120"/>
  <c r="H81"/>
  <c r="H89"/>
  <c r="H76"/>
  <c r="H86"/>
  <c r="H85"/>
  <c r="H121"/>
  <c r="H23" i="20"/>
  <c r="Z19" i="30"/>
  <c r="X25"/>
  <c r="N23" i="20"/>
  <c r="D23"/>
  <c r="E10" i="11"/>
  <c r="L10"/>
  <c r="Q10"/>
  <c r="L12"/>
  <c r="Q12"/>
  <c r="E12"/>
  <c r="E20"/>
  <c r="F20"/>
  <c r="Q20"/>
  <c r="L20"/>
  <c r="Q8"/>
  <c r="L8"/>
  <c r="E8"/>
  <c r="E14"/>
  <c r="Q14"/>
  <c r="L14"/>
  <c r="Z17" i="30"/>
  <c r="Y25"/>
  <c r="Z25" s="1"/>
  <c r="H117" i="25"/>
  <c r="L23" i="20"/>
  <c r="N5" i="11"/>
  <c r="Q23" i="20"/>
  <c r="F23" i="11"/>
  <c r="H127" i="25"/>
  <c r="H65"/>
  <c r="H99"/>
  <c r="H129"/>
  <c r="H67"/>
  <c r="H116"/>
  <c r="H63"/>
  <c r="H62"/>
  <c r="H66"/>
  <c r="H123"/>
  <c r="H80"/>
  <c r="H94"/>
  <c r="H73"/>
  <c r="H77"/>
  <c r="H118"/>
  <c r="H88"/>
  <c r="H97"/>
  <c r="H75"/>
  <c r="H74"/>
  <c r="H122"/>
  <c r="H93"/>
  <c r="H69"/>
  <c r="H84"/>
  <c r="H128"/>
  <c r="H72"/>
  <c r="F139"/>
  <c r="H68"/>
  <c r="H61"/>
  <c r="H96"/>
  <c r="H139"/>
  <c r="F59"/>
  <c r="H42"/>
  <c r="H4"/>
  <c r="G28" i="15"/>
  <c r="H48" i="25"/>
  <c r="H15"/>
  <c r="H29"/>
  <c r="H20"/>
  <c r="H39"/>
  <c r="H9"/>
  <c r="H13"/>
  <c r="H38"/>
  <c r="H23"/>
  <c r="H6"/>
  <c r="H18"/>
  <c r="H58"/>
  <c r="Z22" i="30"/>
  <c r="Y11" i="11"/>
  <c r="M11"/>
  <c r="Y19"/>
  <c r="M19"/>
  <c r="F28" i="15"/>
  <c r="W25" i="30"/>
  <c r="H26" i="25"/>
  <c r="H55"/>
  <c r="H28"/>
  <c r="H24"/>
  <c r="H32"/>
  <c r="H47"/>
  <c r="H57"/>
  <c r="H21"/>
  <c r="H51"/>
  <c r="H7"/>
  <c r="H27"/>
  <c r="H8"/>
  <c r="H22"/>
  <c r="H25"/>
  <c r="H12"/>
  <c r="H35"/>
  <c r="H31"/>
  <c r="H43"/>
  <c r="H14"/>
  <c r="H56"/>
  <c r="H50"/>
  <c r="H49"/>
  <c r="H30"/>
  <c r="H36"/>
  <c r="H52"/>
  <c r="H45"/>
  <c r="H41"/>
  <c r="H10"/>
  <c r="H33"/>
  <c r="H44"/>
  <c r="H37"/>
  <c r="H46"/>
  <c r="H17"/>
  <c r="H11"/>
  <c r="H40"/>
  <c r="H16"/>
  <c r="E23" i="20"/>
  <c r="Z15" i="30"/>
  <c r="C59" i="25"/>
  <c r="G59" s="1"/>
  <c r="M59"/>
  <c r="Z24" i="30"/>
  <c r="Z13" i="11"/>
  <c r="Z16"/>
  <c r="Z18"/>
  <c r="Z5"/>
  <c r="Y17"/>
  <c r="M17"/>
  <c r="N17"/>
  <c r="Z21"/>
  <c r="Y7"/>
  <c r="N7"/>
  <c r="M7"/>
  <c r="L23"/>
  <c r="R17"/>
  <c r="Z6"/>
  <c r="Q23" l="1"/>
  <c r="Z19"/>
  <c r="Z11"/>
  <c r="R14"/>
  <c r="R8"/>
  <c r="R20"/>
  <c r="R12"/>
  <c r="R10"/>
  <c r="M14"/>
  <c r="Y14"/>
  <c r="N14"/>
  <c r="N8"/>
  <c r="M8"/>
  <c r="Y8"/>
  <c r="M20"/>
  <c r="Y20"/>
  <c r="N20"/>
  <c r="M12"/>
  <c r="N12"/>
  <c r="Y12"/>
  <c r="N10"/>
  <c r="M10"/>
  <c r="Y10"/>
  <c r="N23"/>
  <c r="M23"/>
  <c r="L24"/>
  <c r="Z17"/>
  <c r="R23"/>
  <c r="Z7"/>
  <c r="Z10" l="1"/>
  <c r="Z12"/>
  <c r="Z20"/>
  <c r="Z8"/>
  <c r="Z14"/>
  <c r="Y23"/>
  <c r="Z23" s="1"/>
  <c r="U5" l="1"/>
  <c r="U6" l="1"/>
  <c r="U7"/>
  <c r="U8"/>
  <c r="U9"/>
  <c r="U10"/>
  <c r="U11"/>
  <c r="U13"/>
  <c r="U14"/>
  <c r="U15"/>
  <c r="U16"/>
  <c r="U17"/>
  <c r="U18"/>
  <c r="U20"/>
  <c r="U21"/>
  <c r="U19"/>
  <c r="U23" l="1"/>
  <c r="S5"/>
  <c r="AA5"/>
  <c r="S6"/>
  <c r="S7"/>
  <c r="S21"/>
  <c r="W21"/>
  <c r="AA21" s="1"/>
  <c r="S20"/>
  <c r="W20"/>
  <c r="AA20" s="1"/>
  <c r="S19"/>
  <c r="W19"/>
  <c r="AA19" s="1"/>
  <c r="S18"/>
  <c r="W18"/>
  <c r="AA18" s="1"/>
  <c r="S17"/>
  <c r="W17"/>
  <c r="AA17" s="1"/>
  <c r="S16"/>
  <c r="W16"/>
  <c r="AA16" s="1"/>
  <c r="S15"/>
  <c r="W15"/>
  <c r="AA15" s="1"/>
  <c r="S14"/>
  <c r="W14"/>
  <c r="AA14" s="1"/>
  <c r="S13"/>
  <c r="W13"/>
  <c r="AA13" s="1"/>
  <c r="S12"/>
  <c r="W12"/>
  <c r="AA12" s="1"/>
  <c r="S11"/>
  <c r="W11"/>
  <c r="AA11" s="1"/>
  <c r="S10"/>
  <c r="W10"/>
  <c r="AA10" s="1"/>
  <c r="S9"/>
  <c r="W9"/>
  <c r="AA9" s="1"/>
  <c r="S8"/>
  <c r="W8"/>
  <c r="AA8" s="1"/>
  <c r="W7"/>
  <c r="AA7" s="1"/>
  <c r="W6"/>
  <c r="AA6" s="1"/>
  <c r="S23"/>
  <c r="AB22"/>
  <c r="AB23" s="1"/>
  <c r="AD23" s="1"/>
  <c r="W22"/>
  <c r="W23" l="1"/>
  <c r="Y24" s="1"/>
  <c r="AA23" l="1"/>
</calcChain>
</file>

<file path=xl/sharedStrings.xml><?xml version="1.0" encoding="utf-8"?>
<sst xmlns="http://schemas.openxmlformats.org/spreadsheetml/2006/main" count="748" uniqueCount="435">
  <si>
    <t>Прогноз</t>
  </si>
  <si>
    <t xml:space="preserve">   Факт</t>
  </si>
  <si>
    <t>%</t>
  </si>
  <si>
    <t>Факт</t>
  </si>
  <si>
    <t>с нач.года</t>
  </si>
  <si>
    <t xml:space="preserve">вып-я </t>
  </si>
  <si>
    <t xml:space="preserve">% вып-я </t>
  </si>
  <si>
    <t>тонн</t>
  </si>
  <si>
    <t>т.руб</t>
  </si>
  <si>
    <t xml:space="preserve"> дал.</t>
  </si>
  <si>
    <t xml:space="preserve">Собствен.доходы </t>
  </si>
  <si>
    <t xml:space="preserve">Факт </t>
  </si>
  <si>
    <t>% вып.</t>
  </si>
  <si>
    <t>Факт c н.г.</t>
  </si>
  <si>
    <t>факт</t>
  </si>
  <si>
    <t>предприятия</t>
  </si>
  <si>
    <t>с н.г.</t>
  </si>
  <si>
    <t>всего</t>
  </si>
  <si>
    <t>РУПС</t>
  </si>
  <si>
    <t>Прочие</t>
  </si>
  <si>
    <t>Итого</t>
  </si>
  <si>
    <t>Част.предпр.</t>
  </si>
  <si>
    <t>ВСЕГО</t>
  </si>
  <si>
    <t>Наименование</t>
  </si>
  <si>
    <t>прогноз</t>
  </si>
  <si>
    <t>с/ администр.</t>
  </si>
  <si>
    <t>"Нива"</t>
  </si>
  <si>
    <t>СПК</t>
  </si>
  <si>
    <t>.+,-</t>
  </si>
  <si>
    <t>Богдановский</t>
  </si>
  <si>
    <t>Восходский</t>
  </si>
  <si>
    <t>Инг.Пятинский</t>
  </si>
  <si>
    <t>Конопатский</t>
  </si>
  <si>
    <t>Лемдяйский</t>
  </si>
  <si>
    <t>Леткинский</t>
  </si>
  <si>
    <t>Мельцанский</t>
  </si>
  <si>
    <t>Новоакшинский</t>
  </si>
  <si>
    <t>Новотроицкий</t>
  </si>
  <si>
    <t>Н.Федоровский.</t>
  </si>
  <si>
    <t>Рязановский</t>
  </si>
  <si>
    <t>Ст.Шайговский</t>
  </si>
  <si>
    <t>Шигонский</t>
  </si>
  <si>
    <t>Шуварский</t>
  </si>
  <si>
    <t xml:space="preserve">     молоко</t>
  </si>
  <si>
    <t xml:space="preserve">     мясо</t>
  </si>
  <si>
    <t>сельхоз-</t>
  </si>
  <si>
    <t>с нач.г.</t>
  </si>
  <si>
    <t xml:space="preserve">с н.г. </t>
  </si>
  <si>
    <t>В С Е Г О</t>
  </si>
  <si>
    <t>Розничный товарооборот ,т.руб.</t>
  </si>
  <si>
    <t>%вып.</t>
  </si>
  <si>
    <t>Т/об.на</t>
  </si>
  <si>
    <t>Т/оборот</t>
  </si>
  <si>
    <t>Реализ.</t>
  </si>
  <si>
    <t>1жит.,руб.</t>
  </si>
  <si>
    <t>водки</t>
  </si>
  <si>
    <t>Н.Александров.</t>
  </si>
  <si>
    <t>Ст.Теризморгск.</t>
  </si>
  <si>
    <t>Ст.Федоровский</t>
  </si>
  <si>
    <t xml:space="preserve">В С Е Г О </t>
  </si>
  <si>
    <r>
      <t xml:space="preserve">                                       </t>
    </r>
    <r>
      <rPr>
        <b/>
        <i/>
        <sz val="16"/>
        <rFont val="Arial Cyr"/>
        <family val="2"/>
        <charset val="204"/>
      </rPr>
      <t xml:space="preserve">                                                                                     </t>
    </r>
    <r>
      <rPr>
        <sz val="16"/>
        <rFont val="Arial Cyr"/>
        <family val="2"/>
        <charset val="204"/>
      </rPr>
      <t xml:space="preserve">   </t>
    </r>
    <r>
      <rPr>
        <sz val="12"/>
        <rFont val="Arial Cyr"/>
      </rPr>
      <t xml:space="preserve">                                                                           </t>
    </r>
  </si>
  <si>
    <t xml:space="preserve">в т. ч. к о р о в              </t>
  </si>
  <si>
    <t xml:space="preserve">Итого по СПК    </t>
  </si>
  <si>
    <t>сельского</t>
  </si>
  <si>
    <t>погол.</t>
  </si>
  <si>
    <t>услов.</t>
  </si>
  <si>
    <t>голов</t>
  </si>
  <si>
    <t>гол.</t>
  </si>
  <si>
    <t>Фармация</t>
  </si>
  <si>
    <t>ИТОГО</t>
  </si>
  <si>
    <t xml:space="preserve"> Реализация водки пр-ва РМ ,дал.</t>
  </si>
  <si>
    <t>Реализация водки пр-ва РМ</t>
  </si>
  <si>
    <t xml:space="preserve">Факт                                                                                                                                                            </t>
  </si>
  <si>
    <t>т.руб.</t>
  </si>
  <si>
    <t>коп.предид.мес.</t>
  </si>
  <si>
    <t>ООО"Конопатский"</t>
  </si>
  <si>
    <t>ООО "Созидание"(Шувары)</t>
  </si>
  <si>
    <t>ООО"Квартет"(Подверниха)</t>
  </si>
  <si>
    <t>ООО АФ"Новотроицкая"</t>
  </si>
  <si>
    <t>СПК"Восход"</t>
  </si>
  <si>
    <t>Подсобное хоз."Мельц"</t>
  </si>
  <si>
    <t>ООО АФ"Рязановка"</t>
  </si>
  <si>
    <t>ООО СП"Леткинский"</t>
  </si>
  <si>
    <t>Товарооборот: розница-общепит</t>
  </si>
  <si>
    <t>с начала года</t>
  </si>
  <si>
    <t xml:space="preserve"> с начала года- копируем с прошлого месяца</t>
  </si>
  <si>
    <t>поселения</t>
  </si>
  <si>
    <t>ООО "Шишканов В.Н."</t>
  </si>
  <si>
    <t>ООО</t>
  </si>
  <si>
    <t>молоко</t>
  </si>
  <si>
    <t>мясо</t>
  </si>
  <si>
    <t>Водка</t>
  </si>
  <si>
    <t>Богдановское</t>
  </si>
  <si>
    <t>Восходское</t>
  </si>
  <si>
    <t>Инг.Пятинское</t>
  </si>
  <si>
    <t>Конопатское</t>
  </si>
  <si>
    <t>Лемдяйское</t>
  </si>
  <si>
    <t>Леткинское</t>
  </si>
  <si>
    <t>Мельцанское</t>
  </si>
  <si>
    <t>Новоакшинское</t>
  </si>
  <si>
    <t>Н.Александровское</t>
  </si>
  <si>
    <t>Новотроицкое</t>
  </si>
  <si>
    <t>Н.Федоровское</t>
  </si>
  <si>
    <t>Рязановское</t>
  </si>
  <si>
    <t>Ст.Теризморгское</t>
  </si>
  <si>
    <t>Ст.Федоровское</t>
  </si>
  <si>
    <t>Ст.Шайговское</t>
  </si>
  <si>
    <t>Шигонское</t>
  </si>
  <si>
    <t>Шуварское</t>
  </si>
  <si>
    <t>в том числе магазины индивидуальных предпринимателей</t>
  </si>
  <si>
    <t>Товарооборот -розница</t>
  </si>
  <si>
    <t>розница</t>
  </si>
  <si>
    <t>общепит</t>
  </si>
  <si>
    <t>Прогноз с начала года</t>
  </si>
  <si>
    <t>Факт с начала года</t>
  </si>
  <si>
    <t>Товарность, в %</t>
  </si>
  <si>
    <t>Поголовье коров</t>
  </si>
  <si>
    <t>Темп</t>
  </si>
  <si>
    <t>,+,-</t>
  </si>
  <si>
    <t>роста</t>
  </si>
  <si>
    <t>"Богдановский"</t>
  </si>
  <si>
    <t>АФ "Рязановка"</t>
  </si>
  <si>
    <t>ООО"Конопатское"</t>
  </si>
  <si>
    <t>ООО "Созидание"</t>
  </si>
  <si>
    <t>ООО "Квартет"</t>
  </si>
  <si>
    <t>АФ "Новотроицкая"</t>
  </si>
  <si>
    <t>"Восход"</t>
  </si>
  <si>
    <t>Ст.Шайговский участок "Электротеплосеть"</t>
  </si>
  <si>
    <t>КФХ Пантюшина</t>
  </si>
  <si>
    <t>Объем отгруженных товаров собственного производства, выполненных работ и услуг собственными силами по предприятиям,</t>
  </si>
  <si>
    <t>функционирующим на территории Старошайговского муниципального района</t>
  </si>
  <si>
    <t>ВСЕГО ПО РАЙОНУ</t>
  </si>
  <si>
    <t>К/х Пантюшина С.А.</t>
  </si>
  <si>
    <t>Объем розничного товарооборота</t>
  </si>
  <si>
    <t>Объем отгруженной продукции</t>
  </si>
  <si>
    <t>Темп роста заработной платы</t>
  </si>
  <si>
    <t xml:space="preserve">     Закуп МЯСА от СПК ,тонн</t>
  </si>
  <si>
    <t>Закуп МОЛОКА от СПК ,тонн</t>
  </si>
  <si>
    <t>Ввод жилья</t>
  </si>
  <si>
    <t>кв.м.</t>
  </si>
  <si>
    <t>Ввод жилья, кв.м.</t>
  </si>
  <si>
    <t>Темп роста номин.нач. среднемес. з/платы</t>
  </si>
  <si>
    <t>Надой на 1 корову, кг</t>
  </si>
  <si>
    <t>Всего</t>
  </si>
  <si>
    <t>Сельхозпредприятия</t>
  </si>
  <si>
    <t>ООО"Агрохимремонт" Продукты</t>
  </si>
  <si>
    <t>молоч.</t>
  </si>
  <si>
    <t>мясн.</t>
  </si>
  <si>
    <t>Удельный вес, %</t>
  </si>
  <si>
    <t>ПХ"Мельцанское"</t>
  </si>
  <si>
    <t>ИП Ромашов А.Н. "Пятачок"</t>
  </si>
  <si>
    <t>ИП Ромашов А.Н. "Хозтовары"</t>
  </si>
  <si>
    <t>Наименование сельского поселения</t>
  </si>
  <si>
    <t>Бар ТД"Нива"</t>
  </si>
  <si>
    <t>Кафе "Нива"</t>
  </si>
  <si>
    <t>ЗАО"ТАНДЕР"м-н "Магнит"</t>
  </si>
  <si>
    <t>ООО "Вымпел" с.Ст.Шайгово</t>
  </si>
  <si>
    <t>ИП</t>
  </si>
  <si>
    <t>прочие</t>
  </si>
  <si>
    <t>Розничный товарооборот</t>
  </si>
  <si>
    <t>Производство молока,тонн</t>
  </si>
  <si>
    <t xml:space="preserve"> Реализация водки пр-ва РМ , дал.</t>
  </si>
  <si>
    <t>Т/об.на 1 жителя, руб.</t>
  </si>
  <si>
    <t>%вып.прогноза</t>
  </si>
  <si>
    <t>Розничный товарооборот , т.руб.</t>
  </si>
  <si>
    <t>Ед. изм.</t>
  </si>
  <si>
    <t xml:space="preserve">Наименование  предприятия </t>
  </si>
  <si>
    <t>ООО "Ирсетское"</t>
  </si>
  <si>
    <t>ООО "Биосфера"</t>
  </si>
  <si>
    <t>Наименование   показателя</t>
  </si>
  <si>
    <t>Ед . изм.</t>
  </si>
  <si>
    <t>% вып-я с нач. года</t>
  </si>
  <si>
    <t>% вып-я годового прогноза</t>
  </si>
  <si>
    <t>Темп роста зар/пл</t>
  </si>
  <si>
    <t>Лемяскин</t>
  </si>
  <si>
    <t>ООО "Креатор"(Мегафон)</t>
  </si>
  <si>
    <t>Поголовье КРС всего</t>
  </si>
  <si>
    <t xml:space="preserve">       в т.ч.  молодняк КРС                  </t>
  </si>
  <si>
    <t>Коэф-т сохранности по СПК, %</t>
  </si>
  <si>
    <t>ООО ТД"Новотроицкий"</t>
  </si>
  <si>
    <t>Реализация водки производства РМ</t>
  </si>
  <si>
    <t>% вып. годового прогноза</t>
  </si>
  <si>
    <t>Факт с нач. года</t>
  </si>
  <si>
    <t>Прогноз с нач.  года</t>
  </si>
  <si>
    <t>с нач     года</t>
  </si>
  <si>
    <t>Закуп молока от СХПК</t>
  </si>
  <si>
    <t>Закуп мяса от СХПК</t>
  </si>
  <si>
    <r>
      <t xml:space="preserve">     Закуп </t>
    </r>
    <r>
      <rPr>
        <b/>
        <sz val="12"/>
        <rFont val="Times New Roman"/>
        <family val="1"/>
        <charset val="204"/>
      </rPr>
      <t>МЯСА</t>
    </r>
    <r>
      <rPr>
        <sz val="12"/>
        <rFont val="Times New Roman"/>
        <family val="1"/>
        <charset val="204"/>
      </rPr>
      <t xml:space="preserve"> от СПК , тонн</t>
    </r>
  </si>
  <si>
    <r>
      <t xml:space="preserve">Закуп </t>
    </r>
    <r>
      <rPr>
        <b/>
        <sz val="12"/>
        <rFont val="Times New Roman"/>
        <family val="1"/>
        <charset val="204"/>
      </rPr>
      <t>МОЛОКА</t>
    </r>
    <r>
      <rPr>
        <sz val="12"/>
        <rFont val="Times New Roman"/>
        <family val="1"/>
        <charset val="204"/>
      </rPr>
      <t xml:space="preserve"> от СПК , тонн</t>
    </r>
  </si>
  <si>
    <t>Условное поголовье КРС в общ.секторе</t>
  </si>
  <si>
    <t>усл. гол</t>
  </si>
  <si>
    <t>тыс.руб</t>
  </si>
  <si>
    <r>
      <t xml:space="preserve">     </t>
    </r>
    <r>
      <rPr>
        <b/>
        <i/>
        <sz val="14"/>
        <rFont val="Arial Cyr"/>
        <charset val="204"/>
      </rPr>
      <t xml:space="preserve">                            Cохранность поголовья скота в Старошайговском районе на 1 апреля 2013 года            </t>
    </r>
  </si>
  <si>
    <r>
      <t xml:space="preserve">       в т.ч.  </t>
    </r>
    <r>
      <rPr>
        <b/>
        <sz val="10"/>
        <rFont val="Times New Roman"/>
        <family val="1"/>
        <charset val="204"/>
      </rPr>
      <t>молодняк КРС</t>
    </r>
    <r>
      <rPr>
        <sz val="10"/>
        <rFont val="Times New Roman"/>
        <family val="1"/>
        <charset val="204"/>
      </rPr>
      <t xml:space="preserve">                  </t>
    </r>
  </si>
  <si>
    <t>ИТОГО по ЛПХ</t>
  </si>
  <si>
    <t>Коэф-т сохранности по ЛПХ, %</t>
  </si>
  <si>
    <t>ВСЕГО условное поголовье</t>
  </si>
  <si>
    <t>Коэф-т сохранности по району, %</t>
  </si>
  <si>
    <t>Коэф-т сохранности коров, %</t>
  </si>
  <si>
    <t>КФХ Цыпцын А.В.</t>
  </si>
  <si>
    <r>
      <t xml:space="preserve">КФХ Мараченков </t>
    </r>
    <r>
      <rPr>
        <sz val="8"/>
        <rFont val="Times New Roman"/>
        <family val="1"/>
        <charset val="204"/>
      </rPr>
      <t xml:space="preserve">(Шувары) </t>
    </r>
  </si>
  <si>
    <r>
      <t>КФХ Цыпцын А.В.</t>
    </r>
    <r>
      <rPr>
        <sz val="8"/>
        <rFont val="Times New Roman"/>
        <family val="1"/>
        <charset val="204"/>
      </rPr>
      <t>(Ирсеть)</t>
    </r>
  </si>
  <si>
    <r>
      <t>КФХ Маргарян А.П.</t>
    </r>
    <r>
      <rPr>
        <sz val="8"/>
        <rFont val="Times New Roman"/>
        <family val="1"/>
        <charset val="204"/>
      </rPr>
      <t>(Конопать)</t>
    </r>
  </si>
  <si>
    <r>
      <t>КФХ Потапов В.Н.</t>
    </r>
    <r>
      <rPr>
        <sz val="8"/>
        <rFont val="Times New Roman"/>
        <family val="1"/>
        <charset val="204"/>
      </rPr>
      <t>(Конопать)</t>
    </r>
  </si>
  <si>
    <r>
      <t>КФХ Мартынова</t>
    </r>
    <r>
      <rPr>
        <sz val="8"/>
        <rFont val="Times New Roman"/>
        <family val="1"/>
        <charset val="204"/>
      </rPr>
      <t xml:space="preserve"> (Ст.Фед)</t>
    </r>
  </si>
  <si>
    <r>
      <t>ООО "Луч"</t>
    </r>
    <r>
      <rPr>
        <sz val="8"/>
        <rFont val="Times New Roman"/>
        <family val="1"/>
        <charset val="204"/>
      </rPr>
      <t>(Лемдяй)</t>
    </r>
  </si>
  <si>
    <t>КФХ Потапова</t>
  </si>
  <si>
    <t>КФХ Аксенкин</t>
  </si>
  <si>
    <t>КФХ Мартынова</t>
  </si>
  <si>
    <t>ООО "Биосфера"(Н.Федоровка)</t>
  </si>
  <si>
    <t>Прогноз с нач.года</t>
  </si>
  <si>
    <t xml:space="preserve">  Наименование предприятия </t>
  </si>
  <si>
    <t>Уд.вес, %</t>
  </si>
  <si>
    <t>КФХ Маргарян А.П.</t>
  </si>
  <si>
    <t>КФХ Кибакова С.В.</t>
  </si>
  <si>
    <t xml:space="preserve"> </t>
  </si>
  <si>
    <t>ООО ТЦ "Рубин"</t>
  </si>
  <si>
    <t>ООО "Валда"-м-н "Оксана"</t>
  </si>
  <si>
    <t>Ярмарка</t>
  </si>
  <si>
    <t>ИП Лемяскин Вит.Юр.</t>
  </si>
  <si>
    <t>ярмарка</t>
  </si>
  <si>
    <t>ООО "Валда"-Продукты</t>
  </si>
  <si>
    <t>ООО "Валда"-Хозтовары</t>
  </si>
  <si>
    <t>ООО "Агроторг"-"Пятерочка"</t>
  </si>
  <si>
    <t>ООО "Лукойл-Волганефтепродукт"</t>
  </si>
  <si>
    <t>ООО "Сельские магазины"(Богд)</t>
  </si>
  <si>
    <t>ООО "Сельские магазины"(Летки)</t>
  </si>
  <si>
    <t>ООО "Вымпел" ( Мельцаны)</t>
  </si>
  <si>
    <t>ООО "Велев" (Мельцаны)</t>
  </si>
  <si>
    <t>ООО" ДУЭТ" (Лемдяй)</t>
  </si>
  <si>
    <t>ООО" Согласие" (Лемдяй)</t>
  </si>
  <si>
    <t>Объем отгруж. продукции -всего</t>
  </si>
  <si>
    <t>Объем инвестиций  за исключением бюджетных средств</t>
  </si>
  <si>
    <t>М-н"Птица-28"(Ст.Шайгово)</t>
  </si>
  <si>
    <t>М-н "Птица" (Н.Акшино)</t>
  </si>
  <si>
    <t>ООО"Сельские магазины" Ст.Шайгово</t>
  </si>
  <si>
    <t>ООО МПК "Норовский"</t>
  </si>
  <si>
    <t>ООО "Транспотоксервис" (Летки)</t>
  </si>
  <si>
    <t>ООО "Время" (колб.цех)</t>
  </si>
  <si>
    <t>ООО "Колобок"(пекарня)</t>
  </si>
  <si>
    <t>ООО "Сартория" ( Конопать)</t>
  </si>
  <si>
    <t>ООО "Сартория" (Шувары)</t>
  </si>
  <si>
    <t>ООО "Сартория" (Лемяскин Рудня)</t>
  </si>
  <si>
    <t>ООО "Сартория" (Ешенков-Н.Фед)</t>
  </si>
  <si>
    <t>ООО "РОРТ-С" (Курков Ст.Тер)</t>
  </si>
  <si>
    <t>ООО "РОРТ-С" (Чечевичкин Инг.Пятино)</t>
  </si>
  <si>
    <t>ООО "Сартория" (Шигонь)</t>
  </si>
  <si>
    <t>ИП Ромашов А.Н.  "Семерочка"</t>
  </si>
  <si>
    <t>ИП Ромашов А.Н.  "Стройматериалы"</t>
  </si>
  <si>
    <t>ИП Ромашов А.Н. "Минимаркет на Юбилейной"</t>
  </si>
  <si>
    <t xml:space="preserve">ИП Ромашов А.Н. Пиво "Афанасий" </t>
  </si>
  <si>
    <t>ИП Бацунов П.В. (АЗС ГАЗ)</t>
  </si>
  <si>
    <t>ИП Немцев Е.Г."Лекарь"</t>
  </si>
  <si>
    <t>ИП Шишканов В.Н. "Хозтовары"</t>
  </si>
  <si>
    <t>ИП Миронова "Ритуал. Услуги" (Рабочая)</t>
  </si>
  <si>
    <t>ИП Миронова "Ритуал. Услуги" (Кирова)</t>
  </si>
  <si>
    <t>ИП Кошелев И.М. (м-н "Гастроном")</t>
  </si>
  <si>
    <t>ИП Останина С.С. (Промтовары-рынок)</t>
  </si>
  <si>
    <t>ИП "Гусейнова "Айсель"</t>
  </si>
  <si>
    <t>ИП Вергазова "Мир мебели"</t>
  </si>
  <si>
    <t>ИП Мялькина Н.И. "Золото"</t>
  </si>
  <si>
    <t>ИП Пьяных О.Н. (Старошайговские колбасы)</t>
  </si>
  <si>
    <t>ИП Подмарева "Чамзинские продукты"</t>
  </si>
  <si>
    <t>ИП Шукшина (Шувары)</t>
  </si>
  <si>
    <t>ИП Нищев (Шувары)</t>
  </si>
  <si>
    <t>ИП Ермаков Ю.В. (Подверниха)</t>
  </si>
  <si>
    <t>ИП Демкин М.В. (Лемдяй)</t>
  </si>
  <si>
    <t>ИП Прекин (Н.Александровка)</t>
  </si>
  <si>
    <t>ИП Жевлакова Т.И. (Шигонь)</t>
  </si>
  <si>
    <t>Ст.Шайгово (прочие)</t>
  </si>
  <si>
    <t>ООО Новотроицк</t>
  </si>
  <si>
    <t>Ип Шайгово</t>
  </si>
  <si>
    <t>ИП Н.Акшино</t>
  </si>
  <si>
    <t>ООО "Союз-Агро"(Шигонь)</t>
  </si>
  <si>
    <t>ООО "Союз-Агро"</t>
  </si>
  <si>
    <t>% выполнения</t>
  </si>
  <si>
    <t>% выполнения годового прогноза</t>
  </si>
  <si>
    <t xml:space="preserve">ЗАКУП  М О Л О К А с начала года ,тонн </t>
  </si>
  <si>
    <t xml:space="preserve">ЗАКУП  М Я С А с начала года ,тонн </t>
  </si>
  <si>
    <t>общепит учр.образования</t>
  </si>
  <si>
    <t>общепит образование</t>
  </si>
  <si>
    <t>КФХ Чечеткин А.</t>
  </si>
  <si>
    <t>КФХ Чугунова В.В.</t>
  </si>
  <si>
    <t>Выполнение прогноза по вводу жилья, темп роста среднемесячной заработной платы</t>
  </si>
  <si>
    <t>ИП Каштан Г.Н. "Мясная лавка"</t>
  </si>
  <si>
    <t>ИП Казарова Т.Н. "Мебель"</t>
  </si>
  <si>
    <t>ОП АФ "Чамзинская"</t>
  </si>
  <si>
    <t xml:space="preserve">Начальник управления перспективного планирования с/х и комплексных программ развития района                                   С.И. Макарова                                                             </t>
  </si>
  <si>
    <t xml:space="preserve">Общепит </t>
  </si>
  <si>
    <t>пред месяц</t>
  </si>
  <si>
    <t>РУПС почта</t>
  </si>
  <si>
    <t>ООО РОРТ-М (Лемдяй)</t>
  </si>
  <si>
    <t>ООО "Ромашов А.Н."</t>
  </si>
  <si>
    <t>ООО Калявин Н.П.</t>
  </si>
  <si>
    <t>ООО "Ермаков А.В." (Восход)</t>
  </si>
  <si>
    <t>ООО "Ермаков А.В." (Ст.Теризморга)</t>
  </si>
  <si>
    <t>ООО "Ермаков А.В."(Рязановка)</t>
  </si>
  <si>
    <t>ИП Панин В.С. "Березка" (СХТ)</t>
  </si>
  <si>
    <t>ИП Панин В.С. (АЗС)</t>
  </si>
  <si>
    <t>ИП Хващевская А.Г."Меркурий"</t>
  </si>
  <si>
    <t>ИП Хващевская А.Г.(Зап.части)</t>
  </si>
  <si>
    <t>ИП Ермачков С.В. "Природа"(Шайг)</t>
  </si>
  <si>
    <t>ИП Пантюшин С.С. - АЗС Ст.Шайгово</t>
  </si>
  <si>
    <t>ИП Шерстобитова В.М."Удобный"</t>
  </si>
  <si>
    <t>ИП Калявин Н.П."Байкал" (Богдановка)</t>
  </si>
  <si>
    <t>ИП Чудаев Е.Г.(Богдановка)</t>
  </si>
  <si>
    <t>ИП Чудаев Е.Г.(Летки)</t>
  </si>
  <si>
    <t>ИП Курков Е.П.(Ст.Теризморга)</t>
  </si>
  <si>
    <t>ИП Рубцова В.И.(Конопать)</t>
  </si>
  <si>
    <t>ИП Киреева Л.Н.(Конопать)</t>
  </si>
  <si>
    <t>ИП Зумбадзе Г.Г. "Автозапчасти"</t>
  </si>
  <si>
    <t>ИП Тимошкин А.В."Мария" (Мельцаны)</t>
  </si>
  <si>
    <t>ИП Панин В.С. м-н "Березка"(Мельцаны)</t>
  </si>
  <si>
    <t>ИП Панин В.С.(Рудня)</t>
  </si>
  <si>
    <t>ИП Одуев А.А.(Н.Акшино)</t>
  </si>
  <si>
    <t>ИП Пантюшин С.С.-АЗС (Кр.Рудня)</t>
  </si>
  <si>
    <t>ИП Сураев В.А. (Кулдым)</t>
  </si>
  <si>
    <t>ИП Ешенков Ю.А. (Н.Федоровка)</t>
  </si>
  <si>
    <t>ИП Кудалина Н.В. (Ст.Федоровка)</t>
  </si>
  <si>
    <t>ИП Чечевичкин  М.С.(Инг.Пятино)</t>
  </si>
  <si>
    <t>ИП Панькина "Лайшема"</t>
  </si>
  <si>
    <t>ИП Махмудлу М.Р.О. "Московская ярмарка"</t>
  </si>
  <si>
    <t>ИП Пьянзина Л.А. (Рабочая 6А)</t>
  </si>
  <si>
    <t>М-н "Нива-29" Мельцаны</t>
  </si>
  <si>
    <t>М-н "Нива-39" Н-Федоровка</t>
  </si>
  <si>
    <t>ООО СП"Богдановское"</t>
  </si>
  <si>
    <t>Отд АО Птиц Чамзинская</t>
  </si>
  <si>
    <t>ИП Моисеенко О.И. "Дубки"</t>
  </si>
  <si>
    <t>ООО Мечта-С (Чамзинский)</t>
  </si>
  <si>
    <t>ООО Мордовская водка-М(Вавилина)</t>
  </si>
  <si>
    <t>ИП Зотова Л.М. (Горячий хлеб)</t>
  </si>
  <si>
    <t>факт 2016г.</t>
  </si>
  <si>
    <t>2017 в % к 2016</t>
  </si>
  <si>
    <t>Факт 2016</t>
  </si>
  <si>
    <t>Прогноз 2017</t>
  </si>
  <si>
    <t>Факт     2016 г.</t>
  </si>
  <si>
    <t>Численность населения на 1.01.2017</t>
  </si>
  <si>
    <t>2017 в%</t>
  </si>
  <si>
    <t>к 2016</t>
  </si>
  <si>
    <t>Прогноз на 2017 год</t>
  </si>
  <si>
    <t>Факт с начала 2016года</t>
  </si>
  <si>
    <t>2017 в % 2016</t>
  </si>
  <si>
    <t>факт 2016</t>
  </si>
  <si>
    <t>прошлый год 2016</t>
  </si>
  <si>
    <t>на 2017</t>
  </si>
  <si>
    <t>От. Н-Акшино АФ Октябрьская</t>
  </si>
  <si>
    <t>М-н "Березка" (ИП Шишканов В.Н. )</t>
  </si>
  <si>
    <t>Факт 2016 с нач.года</t>
  </si>
  <si>
    <t>Факт 2017 с нач.года</t>
  </si>
  <si>
    <t>Темп роста 2017/2016 (%)</t>
  </si>
  <si>
    <t>% выполнения  прогноза</t>
  </si>
  <si>
    <t>% выполнения прогноза</t>
  </si>
  <si>
    <t>факт 2017</t>
  </si>
  <si>
    <t>2017/  2016 (%)</t>
  </si>
  <si>
    <t>ООО "Огаревское</t>
  </si>
  <si>
    <t>От. Н-Акшино АФ Окт</t>
  </si>
  <si>
    <t>ООО "Огаревское"</t>
  </si>
  <si>
    <t>ИП Киселева Н.Я.</t>
  </si>
  <si>
    <t>ИП Курков С.А.</t>
  </si>
  <si>
    <t>ИП Бакулин С.В.</t>
  </si>
  <si>
    <t>ИП Скрябин В.К.</t>
  </si>
  <si>
    <t>ИП Нефедова Л.П.</t>
  </si>
  <si>
    <t>Ип Мельцаны</t>
  </si>
  <si>
    <t>ООО "Морд. Водка-М" (Одуев Н.Акш)</t>
  </si>
  <si>
    <t>шайгово</t>
  </si>
  <si>
    <t>%вып. прогноза</t>
  </si>
  <si>
    <t>%вып.    прогноза</t>
  </si>
  <si>
    <t>ИП Кайданович Р.И.</t>
  </si>
  <si>
    <t>ИП Кирдяшкин П.М.</t>
  </si>
  <si>
    <t>ИП Бакулин С.В. (Вертилим)</t>
  </si>
  <si>
    <t xml:space="preserve">Отношение  численности безработных граждан,зарегистрированных в органах службы занятости на конец  отчетного периода. К концу предыдущего периода </t>
  </si>
  <si>
    <t>Увеличение числа субъектов МСП по сравнению с уровнем прош года</t>
  </si>
  <si>
    <t>45 на 01.04. 48 на 01.01</t>
  </si>
  <si>
    <t>КФХ Лавров А.Ю.</t>
  </si>
  <si>
    <t>июнь</t>
  </si>
  <si>
    <t>ИП Аверкина Любовь Алексеевна</t>
  </si>
  <si>
    <t>ИП Александрина  Тамара Васильевна</t>
  </si>
  <si>
    <t>ИП Никанорова Н.Ив.</t>
  </si>
  <si>
    <t>ИП Пьянзов И.П.</t>
  </si>
  <si>
    <t>ИП Вавилин Е.В.</t>
  </si>
  <si>
    <t>июль</t>
  </si>
  <si>
    <r>
      <t xml:space="preserve">Закуп молока, тонн </t>
    </r>
    <r>
      <rPr>
        <b/>
        <sz val="12"/>
        <rFont val="Times New Roman"/>
        <family val="1"/>
        <charset val="204"/>
      </rPr>
      <t>физ.в.</t>
    </r>
  </si>
  <si>
    <t>ИП Крутова Н.П.  м-н "Соболь"</t>
  </si>
  <si>
    <t>ИП Лобачев  В.П. м-н "Соболь"</t>
  </si>
  <si>
    <t>август</t>
  </si>
  <si>
    <t>Копируем с предыд месяца 2017 январь-июль</t>
  </si>
  <si>
    <t>ИП Вдовин А.И.."Горячий хлеб"</t>
  </si>
  <si>
    <t>ООО "Сартория" Ст.шайгово Лобачев</t>
  </si>
  <si>
    <t>ИП Наумкин М.А.</t>
  </si>
  <si>
    <t>прогноз 2017</t>
  </si>
  <si>
    <t>ИП Вавилина  М.А. (Мельцаны)</t>
  </si>
  <si>
    <t>28 на 01.10</t>
  </si>
  <si>
    <t>34 на 01.07</t>
  </si>
  <si>
    <t>безр</t>
  </si>
  <si>
    <t>сент</t>
  </si>
  <si>
    <t>ООО Шишканов В.Н."Интек- маркет"</t>
  </si>
  <si>
    <t>ИП Борискина Сладоград</t>
  </si>
  <si>
    <t>ИП Вавилина  М.А. (Ст-Федоровка)</t>
  </si>
  <si>
    <t>окт</t>
  </si>
  <si>
    <t>ИП Резяпова Е.А. (щаурма)</t>
  </si>
  <si>
    <t>январь-ноябрь</t>
  </si>
  <si>
    <t>ноябрь</t>
  </si>
  <si>
    <t>Прогноз за 12 мес.</t>
  </si>
  <si>
    <t>ИП Овтина Г.Ив."Одежда"</t>
  </si>
  <si>
    <t>Прогноз декабрь</t>
  </si>
  <si>
    <t>Факт декабрь</t>
  </si>
  <si>
    <r>
      <t xml:space="preserve">            Выполнение показателей социально-экономического развития Старошайговского района за декабрь  2017 года   </t>
    </r>
    <r>
      <rPr>
        <sz val="14"/>
        <rFont val="Times New Roman"/>
        <family val="1"/>
        <charset val="204"/>
      </rPr>
      <t xml:space="preserve"> </t>
    </r>
  </si>
  <si>
    <t>дек</t>
  </si>
  <si>
    <t xml:space="preserve">                      в   т.ч. декабрь                                                       </t>
  </si>
  <si>
    <r>
      <t xml:space="preserve">            Выполнение показателей социально-экономического развития Старошайговского района за январь-декабрь  2017 года   </t>
    </r>
    <r>
      <rPr>
        <sz val="12"/>
        <rFont val="Times New Roman"/>
        <family val="1"/>
        <charset val="204"/>
      </rPr>
      <t xml:space="preserve"> </t>
    </r>
  </si>
  <si>
    <t xml:space="preserve">                      в   т.ч. декабрь                                             </t>
  </si>
  <si>
    <t>Анализ производства и реализации молока СПК за январь-декабрь 2017</t>
  </si>
  <si>
    <t>январь-декабрь</t>
  </si>
  <si>
    <t xml:space="preserve">        АНАЛИЗ ПО ЗАКУПКАМ В СЕЛЬХОЗПРЕДПРИЯТИЯХ  ЗА январь-декабрь 2017 года  </t>
  </si>
  <si>
    <t>в том числе декабрь</t>
  </si>
  <si>
    <t>Факт за 12 месяцев</t>
  </si>
  <si>
    <r>
      <t>АНАЛИЗ ПО ТОВАРООБОРОТУ  за декабрь 2017 года</t>
    </r>
    <r>
      <rPr>
        <sz val="12"/>
        <rFont val="Times New Roman"/>
        <family val="1"/>
        <charset val="204"/>
      </rPr>
      <t xml:space="preserve">     </t>
    </r>
    <r>
      <rPr>
        <b/>
        <sz val="12"/>
        <rFont val="Times New Roman"/>
        <family val="1"/>
        <charset val="204"/>
      </rPr>
      <t xml:space="preserve">      </t>
    </r>
  </si>
  <si>
    <t>Факт декабрь 2016</t>
  </si>
  <si>
    <t>Факт декабрь 2017</t>
  </si>
  <si>
    <t>за декабрь 2017 г</t>
  </si>
  <si>
    <t>за декабрь месяц</t>
  </si>
  <si>
    <t xml:space="preserve">Сохранность поголовья скота  на 1 января 2017 года к 1 января 2018 года </t>
  </si>
  <si>
    <t>Сельхозпредприятия на 1.01.2018 к 1.01.2017</t>
  </si>
  <si>
    <t>личные подсобные хозяйства на 1.01.2018 к 1.01.2017</t>
  </si>
  <si>
    <t>01.01.</t>
  </si>
  <si>
    <t>на 01.01.2017</t>
  </si>
  <si>
    <t>на 01.01.2018</t>
  </si>
  <si>
    <t>ООО Юпитер</t>
  </si>
  <si>
    <t>декабрь</t>
  </si>
  <si>
    <t>декабрь 2016</t>
  </si>
  <si>
    <r>
      <t xml:space="preserve">СОЦИАЛЬНО - ЭКОНОМИЧЕСКОГО РАЗВИТИЯ СТАРОШАЙГОВСКОГО МУНИЦИПАЛЬНОГО РАЙОНА  </t>
    </r>
    <r>
      <rPr>
        <b/>
        <sz val="12"/>
        <rFont val="Times New Roman"/>
        <family val="1"/>
        <charset val="204"/>
      </rPr>
      <t>ЗА ЯНВАРЬ-ДЕКАБРЬ 2017 ГОДА</t>
    </r>
  </si>
  <si>
    <t>дек 693.6</t>
  </si>
  <si>
    <t>Факт за 10 месяцев</t>
  </si>
  <si>
    <t>прошлый год 2016 декабрьь</t>
  </si>
  <si>
    <r>
      <t xml:space="preserve">                                                 ОСНОВНЫЕ ПОКАЗАТЕЛИ    </t>
    </r>
    <r>
      <rPr>
        <b/>
        <sz val="11"/>
        <color indexed="10"/>
        <rFont val="Times New Roman"/>
        <family val="1"/>
        <charset val="204"/>
      </rPr>
      <t xml:space="preserve">                                                                        </t>
    </r>
    <r>
      <rPr>
        <b/>
        <i/>
        <sz val="11"/>
        <color indexed="10"/>
        <rFont val="Times New Roman"/>
        <family val="1"/>
        <charset val="204"/>
      </rPr>
      <t xml:space="preserve"> </t>
    </r>
    <r>
      <rPr>
        <b/>
        <i/>
        <sz val="12"/>
        <color indexed="10"/>
        <rFont val="Times New Roman"/>
        <family val="1"/>
        <charset val="204"/>
      </rPr>
      <t xml:space="preserve">    </t>
    </r>
    <r>
      <rPr>
        <b/>
        <i/>
        <sz val="11"/>
        <color indexed="10"/>
        <rFont val="Times New Roman"/>
        <family val="1"/>
        <charset val="204"/>
      </rPr>
      <t xml:space="preserve">                          </t>
    </r>
  </si>
</sst>
</file>

<file path=xl/styles.xml><?xml version="1.0" encoding="utf-8"?>
<styleSheet xmlns="http://schemas.openxmlformats.org/spreadsheetml/2006/main">
  <numFmts count="2">
    <numFmt numFmtId="164" formatCode="_-* #,##0.00\ _р_._-;\-* #,##0.00\ _р_._-;_-* &quot;-&quot;??\ _р_._-;_-@_-"/>
    <numFmt numFmtId="165" formatCode="0.0"/>
  </numFmts>
  <fonts count="79">
    <font>
      <sz val="12"/>
      <name val="Arial Cyr"/>
    </font>
    <font>
      <i/>
      <sz val="12"/>
      <name val="Arial Cyr"/>
    </font>
    <font>
      <sz val="12"/>
      <name val="Arial Cyr"/>
    </font>
    <font>
      <sz val="10"/>
      <name val="Arial"/>
      <family val="2"/>
      <charset val="204"/>
    </font>
    <font>
      <sz val="9"/>
      <name val="Arial Cyr"/>
      <family val="2"/>
      <charset val="204"/>
    </font>
    <font>
      <sz val="12"/>
      <name val="Arial Cyr"/>
      <family val="2"/>
      <charset val="204"/>
    </font>
    <font>
      <b/>
      <i/>
      <sz val="11"/>
      <name val="Arial Cyr"/>
      <family val="2"/>
      <charset val="204"/>
    </font>
    <font>
      <sz val="11"/>
      <name val="Arial Cyr"/>
      <family val="2"/>
      <charset val="204"/>
    </font>
    <font>
      <sz val="8"/>
      <name val="Arial Cyr"/>
      <family val="2"/>
      <charset val="204"/>
    </font>
    <font>
      <b/>
      <i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"/>
      <family val="2"/>
      <charset val="204"/>
    </font>
    <font>
      <b/>
      <i/>
      <sz val="10"/>
      <name val="Arial Cyr"/>
      <family val="2"/>
      <charset val="204"/>
    </font>
    <font>
      <b/>
      <sz val="13"/>
      <name val="Arial Cyr"/>
      <family val="2"/>
      <charset val="204"/>
    </font>
    <font>
      <sz val="11"/>
      <name val="Arial"/>
      <family val="2"/>
      <charset val="204"/>
    </font>
    <font>
      <i/>
      <sz val="12"/>
      <name val="Arial Cyr"/>
      <family val="2"/>
      <charset val="204"/>
    </font>
    <font>
      <b/>
      <i/>
      <sz val="12"/>
      <name val="Arial Cyr"/>
      <charset val="204"/>
    </font>
    <font>
      <b/>
      <i/>
      <sz val="16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</font>
    <font>
      <sz val="8"/>
      <name val="Arial Cyr"/>
    </font>
    <font>
      <sz val="12"/>
      <name val="Batang"/>
      <family val="1"/>
      <charset val="204"/>
    </font>
    <font>
      <sz val="10"/>
      <name val="Arial Cyr"/>
    </font>
    <font>
      <sz val="10"/>
      <name val="Helv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3"/>
      <name val="Monotype Corsiva"/>
      <family val="4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Arial Cyr"/>
      <charset val="204"/>
    </font>
    <font>
      <b/>
      <sz val="13"/>
      <name val="Times New Roman"/>
      <family val="1"/>
      <charset val="204"/>
    </font>
    <font>
      <sz val="10"/>
      <name val="Arial Cyr"/>
      <charset val="204"/>
    </font>
    <font>
      <b/>
      <i/>
      <sz val="14"/>
      <name val="Arial Cyr"/>
      <charset val="204"/>
    </font>
    <font>
      <b/>
      <sz val="12"/>
      <name val="Arial Cyr"/>
      <charset val="204"/>
    </font>
    <font>
      <sz val="9"/>
      <name val="Arial Cyr"/>
    </font>
    <font>
      <b/>
      <sz val="14"/>
      <name val="Arial Cyr"/>
      <family val="2"/>
      <charset val="204"/>
    </font>
    <font>
      <b/>
      <u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Arial Cyr"/>
      <charset val="204"/>
    </font>
    <font>
      <sz val="11"/>
      <name val="Arial Cyr"/>
      <charset val="204"/>
    </font>
    <font>
      <b/>
      <sz val="11"/>
      <name val="Arial Cyr"/>
    </font>
    <font>
      <b/>
      <sz val="11"/>
      <color indexed="10"/>
      <name val="Times New Roman"/>
      <family val="1"/>
      <charset val="204"/>
    </font>
    <font>
      <b/>
      <i/>
      <sz val="11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name val="Arial Cyr"/>
    </font>
    <font>
      <sz val="12"/>
      <color rgb="FFFF0000"/>
      <name val="Arial Cyr"/>
    </font>
    <font>
      <i/>
      <sz val="11"/>
      <color theme="0"/>
      <name val="Arial Cyr"/>
      <family val="2"/>
      <charset val="204"/>
    </font>
    <font>
      <i/>
      <sz val="12"/>
      <color theme="0"/>
      <name val="Arial Cyr"/>
    </font>
    <font>
      <sz val="12"/>
      <color theme="0"/>
      <name val="Arial Cyr"/>
    </font>
    <font>
      <u/>
      <sz val="12"/>
      <name val="Arial Cyr"/>
    </font>
    <font>
      <sz val="10"/>
      <color rgb="FFFF0000"/>
      <name val="Times New Roman"/>
      <family val="1"/>
      <charset val="204"/>
    </font>
    <font>
      <sz val="8"/>
      <color theme="3" tint="0.59999389629810485"/>
      <name val="Arial"/>
      <family val="2"/>
      <charset val="204"/>
    </font>
    <font>
      <b/>
      <sz val="9"/>
      <color rgb="FFFF0000"/>
      <name val="Times New Roman"/>
      <family val="1"/>
      <charset val="204"/>
    </font>
    <font>
      <sz val="8"/>
      <color theme="4" tint="0.39997558519241921"/>
      <name val="Arial Cyr"/>
    </font>
    <font>
      <sz val="8"/>
      <color theme="4" tint="0.39997558519241921"/>
      <name val="Arial"/>
      <family val="2"/>
      <charset val="204"/>
    </font>
    <font>
      <b/>
      <sz val="8"/>
      <name val="Arial Cyr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color theme="4" tint="0.59999389629810485"/>
      <name val="Arial Cyr"/>
    </font>
    <font>
      <sz val="10"/>
      <color rgb="FF00B0F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44" fillId="0" borderId="0"/>
    <xf numFmtId="0" fontId="2" fillId="0" borderId="0"/>
    <xf numFmtId="0" fontId="3" fillId="0" borderId="0"/>
    <xf numFmtId="0" fontId="2" fillId="0" borderId="0"/>
    <xf numFmtId="0" fontId="27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16">
    <xf numFmtId="0" fontId="0" fillId="0" borderId="0" xfId="0"/>
    <xf numFmtId="0" fontId="0" fillId="0" borderId="0" xfId="0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2" xfId="0" applyFont="1" applyBorder="1"/>
    <xf numFmtId="0" fontId="7" fillId="0" borderId="2" xfId="0" quotePrefix="1" applyFont="1" applyBorder="1" applyAlignment="1">
      <alignment horizontal="center"/>
    </xf>
    <xf numFmtId="0" fontId="7" fillId="0" borderId="3" xfId="0" applyFont="1" applyBorder="1"/>
    <xf numFmtId="165" fontId="11" fillId="0" borderId="0" xfId="0" applyNumberFormat="1" applyFont="1" applyBorder="1" applyAlignment="1">
      <alignment horizontal="center"/>
    </xf>
    <xf numFmtId="0" fontId="12" fillId="0" borderId="0" xfId="0" applyFont="1"/>
    <xf numFmtId="165" fontId="12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3" fillId="0" borderId="0" xfId="8"/>
    <xf numFmtId="0" fontId="15" fillId="0" borderId="0" xfId="8" applyFont="1"/>
    <xf numFmtId="0" fontId="5" fillId="0" borderId="0" xfId="0" applyFont="1"/>
    <xf numFmtId="0" fontId="9" fillId="0" borderId="0" xfId="0" applyFont="1" applyBorder="1" applyAlignment="1">
      <alignment horizontal="center"/>
    </xf>
    <xf numFmtId="0" fontId="17" fillId="0" borderId="0" xfId="0" applyFont="1" applyFill="1" applyBorder="1"/>
    <xf numFmtId="1" fontId="12" fillId="0" borderId="0" xfId="16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 applyFill="1" applyBorder="1"/>
    <xf numFmtId="165" fontId="9" fillId="0" borderId="0" xfId="0" applyNumberFormat="1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5" fontId="12" fillId="0" borderId="0" xfId="0" applyNumberFormat="1" applyFont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1" fillId="0" borderId="0" xfId="0" applyNumberFormat="1" applyFont="1" applyBorder="1" applyAlignment="1">
      <alignment horizontal="left"/>
    </xf>
    <xf numFmtId="1" fontId="20" fillId="0" borderId="0" xfId="0" applyNumberFormat="1" applyFont="1" applyBorder="1" applyAlignment="1">
      <alignment horizontal="left"/>
    </xf>
    <xf numFmtId="1" fontId="13" fillId="0" borderId="0" xfId="0" applyNumberFormat="1" applyFont="1" applyBorder="1" applyAlignment="1">
      <alignment horizontal="center"/>
    </xf>
    <xf numFmtId="0" fontId="25" fillId="0" borderId="0" xfId="0" applyFont="1"/>
    <xf numFmtId="0" fontId="23" fillId="0" borderId="0" xfId="0" applyFont="1"/>
    <xf numFmtId="165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0" fontId="30" fillId="0" borderId="10" xfId="0" applyFont="1" applyBorder="1"/>
    <xf numFmtId="0" fontId="2" fillId="0" borderId="0" xfId="7"/>
    <xf numFmtId="0" fontId="2" fillId="2" borderId="0" xfId="7" applyFill="1"/>
    <xf numFmtId="165" fontId="4" fillId="0" borderId="0" xfId="7" applyNumberFormat="1" applyFont="1" applyBorder="1" applyAlignment="1">
      <alignment horizontal="center"/>
    </xf>
    <xf numFmtId="165" fontId="11" fillId="0" borderId="0" xfId="7" applyNumberFormat="1" applyFont="1" applyBorder="1" applyAlignment="1">
      <alignment horizontal="center"/>
    </xf>
    <xf numFmtId="0" fontId="2" fillId="0" borderId="0" xfId="7" applyBorder="1"/>
    <xf numFmtId="0" fontId="30" fillId="0" borderId="1" xfId="0" applyFont="1" applyBorder="1" applyAlignment="1">
      <alignment horizontal="center"/>
    </xf>
    <xf numFmtId="0" fontId="30" fillId="0" borderId="2" xfId="0" quotePrefix="1" applyFont="1" applyBorder="1" applyAlignment="1">
      <alignment horizontal="center"/>
    </xf>
    <xf numFmtId="165" fontId="30" fillId="0" borderId="3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0" fontId="30" fillId="0" borderId="12" xfId="0" applyFont="1" applyBorder="1"/>
    <xf numFmtId="0" fontId="38" fillId="0" borderId="0" xfId="0" applyFont="1" applyFill="1" applyBorder="1"/>
    <xf numFmtId="0" fontId="28" fillId="0" borderId="0" xfId="0" applyFont="1"/>
    <xf numFmtId="165" fontId="28" fillId="0" borderId="12" xfId="0" applyNumberFormat="1" applyFont="1" applyBorder="1"/>
    <xf numFmtId="0" fontId="28" fillId="0" borderId="3" xfId="0" applyFont="1" applyBorder="1"/>
    <xf numFmtId="165" fontId="28" fillId="0" borderId="3" xfId="0" applyNumberFormat="1" applyFont="1" applyBorder="1"/>
    <xf numFmtId="0" fontId="35" fillId="0" borderId="7" xfId="0" applyFont="1" applyFill="1" applyBorder="1"/>
    <xf numFmtId="0" fontId="28" fillId="0" borderId="3" xfId="7" applyFont="1" applyBorder="1"/>
    <xf numFmtId="165" fontId="28" fillId="0" borderId="3" xfId="7" applyNumberFormat="1" applyFont="1" applyBorder="1" applyAlignment="1">
      <alignment horizontal="center"/>
    </xf>
    <xf numFmtId="165" fontId="35" fillId="0" borderId="3" xfId="7" applyNumberFormat="1" applyFont="1" applyBorder="1" applyAlignment="1">
      <alignment horizontal="center"/>
    </xf>
    <xf numFmtId="0" fontId="35" fillId="0" borderId="14" xfId="0" applyFont="1" applyBorder="1"/>
    <xf numFmtId="0" fontId="35" fillId="0" borderId="14" xfId="0" applyFont="1" applyBorder="1" applyAlignment="1">
      <alignment horizontal="left"/>
    </xf>
    <xf numFmtId="0" fontId="28" fillId="0" borderId="14" xfId="0" applyFont="1" applyBorder="1" applyAlignment="1">
      <alignment horizontal="left"/>
    </xf>
    <xf numFmtId="0" fontId="4" fillId="0" borderId="0" xfId="7" applyFont="1" applyBorder="1"/>
    <xf numFmtId="165" fontId="28" fillId="0" borderId="12" xfId="0" applyNumberFormat="1" applyFont="1" applyBorder="1" applyAlignment="1">
      <alignment horizontal="center"/>
    </xf>
    <xf numFmtId="165" fontId="28" fillId="0" borderId="15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center"/>
    </xf>
    <xf numFmtId="165" fontId="28" fillId="0" borderId="16" xfId="0" applyNumberFormat="1" applyFont="1" applyBorder="1" applyAlignment="1">
      <alignment horizontal="center"/>
    </xf>
    <xf numFmtId="0" fontId="28" fillId="0" borderId="17" xfId="0" applyFont="1" applyBorder="1"/>
    <xf numFmtId="0" fontId="43" fillId="0" borderId="7" xfId="0" applyFont="1" applyFill="1" applyBorder="1"/>
    <xf numFmtId="0" fontId="28" fillId="0" borderId="14" xfId="0" applyFont="1" applyBorder="1"/>
    <xf numFmtId="0" fontId="23" fillId="0" borderId="0" xfId="7" applyFont="1"/>
    <xf numFmtId="0" fontId="28" fillId="0" borderId="1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23" xfId="0" applyFont="1" applyBorder="1" applyAlignment="1">
      <alignment horizontal="center"/>
    </xf>
    <xf numFmtId="165" fontId="28" fillId="0" borderId="3" xfId="7" applyNumberFormat="1" applyFont="1" applyBorder="1"/>
    <xf numFmtId="1" fontId="35" fillId="0" borderId="18" xfId="0" applyNumberFormat="1" applyFont="1" applyBorder="1"/>
    <xf numFmtId="0" fontId="28" fillId="0" borderId="25" xfId="0" applyFont="1" applyBorder="1"/>
    <xf numFmtId="0" fontId="30" fillId="0" borderId="15" xfId="0" applyFont="1" applyBorder="1"/>
    <xf numFmtId="0" fontId="30" fillId="0" borderId="28" xfId="0" applyFont="1" applyBorder="1"/>
    <xf numFmtId="0" fontId="30" fillId="0" borderId="16" xfId="0" applyFont="1" applyBorder="1"/>
    <xf numFmtId="0" fontId="30" fillId="0" borderId="29" xfId="0" applyFont="1" applyBorder="1"/>
    <xf numFmtId="0" fontId="30" fillId="0" borderId="18" xfId="0" applyFont="1" applyBorder="1"/>
    <xf numFmtId="0" fontId="35" fillId="0" borderId="25" xfId="0" applyFont="1" applyBorder="1"/>
    <xf numFmtId="165" fontId="30" fillId="0" borderId="3" xfId="0" applyNumberFormat="1" applyFont="1" applyFill="1" applyBorder="1"/>
    <xf numFmtId="0" fontId="33" fillId="0" borderId="3" xfId="0" applyFont="1" applyBorder="1"/>
    <xf numFmtId="165" fontId="30" fillId="0" borderId="16" xfId="0" applyNumberFormat="1" applyFont="1" applyBorder="1"/>
    <xf numFmtId="165" fontId="31" fillId="0" borderId="3" xfId="0" applyNumberFormat="1" applyFont="1" applyBorder="1"/>
    <xf numFmtId="1" fontId="31" fillId="0" borderId="3" xfId="0" applyNumberFormat="1" applyFont="1" applyBorder="1"/>
    <xf numFmtId="0" fontId="31" fillId="0" borderId="3" xfId="0" applyFont="1" applyBorder="1"/>
    <xf numFmtId="165" fontId="32" fillId="0" borderId="32" xfId="0" applyNumberFormat="1" applyFont="1" applyBorder="1"/>
    <xf numFmtId="165" fontId="0" fillId="0" borderId="0" xfId="0" applyNumberFormat="1"/>
    <xf numFmtId="165" fontId="28" fillId="0" borderId="0" xfId="0" applyNumberFormat="1" applyFont="1"/>
    <xf numFmtId="0" fontId="0" fillId="0" borderId="0" xfId="0" applyFill="1"/>
    <xf numFmtId="0" fontId="30" fillId="0" borderId="4" xfId="0" applyFont="1" applyBorder="1"/>
    <xf numFmtId="0" fontId="30" fillId="0" borderId="31" xfId="0" applyFont="1" applyBorder="1"/>
    <xf numFmtId="0" fontId="24" fillId="0" borderId="0" xfId="0" applyFont="1"/>
    <xf numFmtId="165" fontId="35" fillId="0" borderId="12" xfId="0" applyNumberFormat="1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165" fontId="35" fillId="0" borderId="3" xfId="0" applyNumberFormat="1" applyFont="1" applyBorder="1" applyAlignment="1">
      <alignment horizontal="center"/>
    </xf>
    <xf numFmtId="0" fontId="28" fillId="0" borderId="14" xfId="0" quotePrefix="1" applyFont="1" applyBorder="1" applyAlignment="1">
      <alignment horizontal="center"/>
    </xf>
    <xf numFmtId="0" fontId="30" fillId="0" borderId="23" xfId="0" applyFont="1" applyFill="1" applyBorder="1" applyAlignment="1">
      <alignment horizontal="center"/>
    </xf>
    <xf numFmtId="0" fontId="30" fillId="0" borderId="23" xfId="0" applyFont="1" applyFill="1" applyBorder="1"/>
    <xf numFmtId="0" fontId="30" fillId="0" borderId="1" xfId="0" applyFont="1" applyFill="1" applyBorder="1"/>
    <xf numFmtId="0" fontId="35" fillId="0" borderId="7" xfId="8" applyFont="1" applyFill="1" applyBorder="1"/>
    <xf numFmtId="1" fontId="0" fillId="0" borderId="0" xfId="0" applyNumberFormat="1"/>
    <xf numFmtId="0" fontId="30" fillId="0" borderId="0" xfId="0" applyFont="1" applyBorder="1"/>
    <xf numFmtId="0" fontId="0" fillId="0" borderId="0" xfId="0" applyAlignment="1">
      <alignment horizontal="left"/>
    </xf>
    <xf numFmtId="0" fontId="35" fillId="0" borderId="4" xfId="0" applyFont="1" applyBorder="1" applyAlignment="1">
      <alignment horizontal="left"/>
    </xf>
    <xf numFmtId="165" fontId="28" fillId="0" borderId="10" xfId="0" applyNumberFormat="1" applyFont="1" applyBorder="1"/>
    <xf numFmtId="165" fontId="28" fillId="0" borderId="12" xfId="0" applyNumberFormat="1" applyFont="1" applyBorder="1" applyAlignment="1">
      <alignment horizontal="right"/>
    </xf>
    <xf numFmtId="1" fontId="28" fillId="0" borderId="12" xfId="0" applyNumberFormat="1" applyFont="1" applyBorder="1" applyAlignment="1">
      <alignment horizontal="center"/>
    </xf>
    <xf numFmtId="165" fontId="28" fillId="0" borderId="3" xfId="0" applyNumberFormat="1" applyFont="1" applyBorder="1" applyAlignment="1">
      <alignment horizontal="right"/>
    </xf>
    <xf numFmtId="1" fontId="28" fillId="0" borderId="3" xfId="0" applyNumberFormat="1" applyFont="1" applyBorder="1" applyAlignment="1">
      <alignment horizontal="center"/>
    </xf>
    <xf numFmtId="165" fontId="35" fillId="0" borderId="3" xfId="0" applyNumberFormat="1" applyFont="1" applyBorder="1" applyAlignment="1">
      <alignment horizontal="right"/>
    </xf>
    <xf numFmtId="165" fontId="28" fillId="0" borderId="3" xfId="0" applyNumberFormat="1" applyFont="1" applyFill="1" applyBorder="1" applyAlignment="1">
      <alignment horizontal="right"/>
    </xf>
    <xf numFmtId="165" fontId="28" fillId="0" borderId="10" xfId="0" applyNumberFormat="1" applyFont="1" applyBorder="1" applyAlignment="1">
      <alignment horizontal="center"/>
    </xf>
    <xf numFmtId="165" fontId="28" fillId="0" borderId="29" xfId="0" applyNumberFormat="1" applyFont="1" applyBorder="1" applyAlignment="1">
      <alignment horizontal="center"/>
    </xf>
    <xf numFmtId="165" fontId="35" fillId="0" borderId="18" xfId="16" applyNumberFormat="1" applyFont="1" applyBorder="1" applyAlignment="1">
      <alignment horizontal="right"/>
    </xf>
    <xf numFmtId="165" fontId="28" fillId="0" borderId="10" xfId="0" applyNumberFormat="1" applyFont="1" applyBorder="1" applyAlignment="1">
      <alignment horizontal="right"/>
    </xf>
    <xf numFmtId="1" fontId="28" fillId="0" borderId="18" xfId="16" applyNumberFormat="1" applyFont="1" applyBorder="1" applyAlignment="1">
      <alignment horizontal="center"/>
    </xf>
    <xf numFmtId="165" fontId="35" fillId="0" borderId="34" xfId="0" applyNumberFormat="1" applyFont="1" applyBorder="1" applyAlignment="1">
      <alignment horizontal="center"/>
    </xf>
    <xf numFmtId="165" fontId="35" fillId="0" borderId="32" xfId="0" applyNumberFormat="1" applyFont="1" applyBorder="1" applyAlignment="1">
      <alignment horizontal="center"/>
    </xf>
    <xf numFmtId="0" fontId="35" fillId="0" borderId="3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2" fillId="0" borderId="18" xfId="0" applyFont="1" applyBorder="1"/>
    <xf numFmtId="0" fontId="12" fillId="0" borderId="10" xfId="0" applyFont="1" applyBorder="1"/>
    <xf numFmtId="165" fontId="35" fillId="0" borderId="40" xfId="0" applyNumberFormat="1" applyFont="1" applyBorder="1" applyAlignment="1">
      <alignment horizontal="center"/>
    </xf>
    <xf numFmtId="165" fontId="35" fillId="0" borderId="41" xfId="0" applyNumberFormat="1" applyFont="1" applyBorder="1" applyAlignment="1">
      <alignment horizontal="center"/>
    </xf>
    <xf numFmtId="0" fontId="30" fillId="0" borderId="44" xfId="0" applyFont="1" applyBorder="1" applyAlignment="1">
      <alignment horizontal="center" wrapText="1"/>
    </xf>
    <xf numFmtId="0" fontId="30" fillId="0" borderId="18" xfId="0" applyFont="1" applyBorder="1" applyAlignment="1">
      <alignment horizontal="center" wrapText="1"/>
    </xf>
    <xf numFmtId="0" fontId="28" fillId="0" borderId="14" xfId="0" applyFont="1" applyBorder="1" applyAlignment="1">
      <alignment horizontal="center" wrapText="1"/>
    </xf>
    <xf numFmtId="165" fontId="35" fillId="0" borderId="45" xfId="0" applyNumberFormat="1" applyFont="1" applyBorder="1" applyAlignment="1">
      <alignment horizontal="right"/>
    </xf>
    <xf numFmtId="0" fontId="33" fillId="0" borderId="7" xfId="0" applyFont="1" applyBorder="1" applyAlignment="1"/>
    <xf numFmtId="0" fontId="33" fillId="0" borderId="24" xfId="0" applyFont="1" applyBorder="1" applyAlignment="1"/>
    <xf numFmtId="0" fontId="31" fillId="0" borderId="9" xfId="0" applyFont="1" applyBorder="1" applyAlignment="1"/>
    <xf numFmtId="0" fontId="31" fillId="0" borderId="24" xfId="0" applyFont="1" applyBorder="1" applyAlignment="1"/>
    <xf numFmtId="0" fontId="31" fillId="0" borderId="9" xfId="0" applyFont="1" applyFill="1" applyBorder="1" applyAlignment="1"/>
    <xf numFmtId="0" fontId="31" fillId="0" borderId="24" xfId="0" applyFont="1" applyFill="1" applyBorder="1" applyAlignment="1">
      <alignment horizontal="center"/>
    </xf>
    <xf numFmtId="0" fontId="31" fillId="0" borderId="15" xfId="0" applyFont="1" applyBorder="1"/>
    <xf numFmtId="1" fontId="30" fillId="0" borderId="12" xfId="0" applyNumberFormat="1" applyFont="1" applyBorder="1"/>
    <xf numFmtId="165" fontId="30" fillId="0" borderId="28" xfId="0" applyNumberFormat="1" applyFont="1" applyBorder="1"/>
    <xf numFmtId="165" fontId="30" fillId="0" borderId="12" xfId="0" applyNumberFormat="1" applyFont="1" applyBorder="1"/>
    <xf numFmtId="165" fontId="30" fillId="0" borderId="31" xfId="0" applyNumberFormat="1" applyFont="1" applyBorder="1"/>
    <xf numFmtId="165" fontId="30" fillId="3" borderId="30" xfId="0" applyNumberFormat="1" applyFont="1" applyFill="1" applyBorder="1"/>
    <xf numFmtId="1" fontId="30" fillId="0" borderId="28" xfId="0" applyNumberFormat="1" applyFont="1" applyBorder="1"/>
    <xf numFmtId="0" fontId="31" fillId="0" borderId="16" xfId="0" applyFont="1" applyBorder="1"/>
    <xf numFmtId="1" fontId="30" fillId="0" borderId="3" xfId="0" applyNumberFormat="1" applyFont="1" applyBorder="1"/>
    <xf numFmtId="165" fontId="30" fillId="0" borderId="13" xfId="0" applyNumberFormat="1" applyFont="1" applyBorder="1"/>
    <xf numFmtId="165" fontId="29" fillId="0" borderId="21" xfId="0" applyNumberFormat="1" applyFont="1" applyBorder="1"/>
    <xf numFmtId="165" fontId="30" fillId="0" borderId="4" xfId="0" applyNumberFormat="1" applyFont="1" applyBorder="1"/>
    <xf numFmtId="165" fontId="30" fillId="3" borderId="21" xfId="0" applyNumberFormat="1" applyFont="1" applyFill="1" applyBorder="1"/>
    <xf numFmtId="1" fontId="30" fillId="0" borderId="13" xfId="0" applyNumberFormat="1" applyFont="1" applyBorder="1"/>
    <xf numFmtId="165" fontId="30" fillId="0" borderId="21" xfId="0" applyNumberFormat="1" applyFont="1" applyBorder="1"/>
    <xf numFmtId="165" fontId="29" fillId="3" borderId="21" xfId="0" applyNumberFormat="1" applyFont="1" applyFill="1" applyBorder="1"/>
    <xf numFmtId="1" fontId="30" fillId="0" borderId="5" xfId="0" applyNumberFormat="1" applyFont="1" applyBorder="1"/>
    <xf numFmtId="165" fontId="30" fillId="0" borderId="5" xfId="0" applyNumberFormat="1" applyFont="1" applyBorder="1"/>
    <xf numFmtId="165" fontId="30" fillId="0" borderId="11" xfId="0" applyNumberFormat="1" applyFont="1" applyBorder="1"/>
    <xf numFmtId="165" fontId="30" fillId="3" borderId="46" xfId="0" applyNumberFormat="1" applyFont="1" applyFill="1" applyBorder="1"/>
    <xf numFmtId="1" fontId="30" fillId="0" borderId="37" xfId="0" applyNumberFormat="1" applyFont="1" applyBorder="1"/>
    <xf numFmtId="1" fontId="32" fillId="0" borderId="34" xfId="0" applyNumberFormat="1" applyFont="1" applyBorder="1"/>
    <xf numFmtId="0" fontId="32" fillId="0" borderId="34" xfId="0" applyFont="1" applyBorder="1"/>
    <xf numFmtId="1" fontId="32" fillId="0" borderId="32" xfId="0" applyNumberFormat="1" applyFont="1" applyBorder="1"/>
    <xf numFmtId="165" fontId="32" fillId="3" borderId="34" xfId="0" applyNumberFormat="1" applyFont="1" applyFill="1" applyBorder="1"/>
    <xf numFmtId="0" fontId="46" fillId="0" borderId="0" xfId="0" applyFont="1"/>
    <xf numFmtId="165" fontId="37" fillId="0" borderId="35" xfId="0" applyNumberFormat="1" applyFont="1" applyBorder="1"/>
    <xf numFmtId="0" fontId="28" fillId="0" borderId="47" xfId="0" applyFont="1" applyBorder="1"/>
    <xf numFmtId="165" fontId="28" fillId="0" borderId="5" xfId="0" applyNumberFormat="1" applyFont="1" applyBorder="1"/>
    <xf numFmtId="165" fontId="30" fillId="0" borderId="10" xfId="0" applyNumberFormat="1" applyFont="1" applyBorder="1"/>
    <xf numFmtId="165" fontId="31" fillId="0" borderId="10" xfId="0" applyNumberFormat="1" applyFont="1" applyBorder="1"/>
    <xf numFmtId="1" fontId="31" fillId="0" borderId="0" xfId="0" applyNumberFormat="1" applyFont="1"/>
    <xf numFmtId="0" fontId="31" fillId="0" borderId="0" xfId="0" applyFont="1"/>
    <xf numFmtId="165" fontId="34" fillId="0" borderId="0" xfId="0" applyNumberFormat="1" applyFont="1"/>
    <xf numFmtId="0" fontId="31" fillId="0" borderId="0" xfId="8" applyFont="1"/>
    <xf numFmtId="0" fontId="35" fillId="0" borderId="8" xfId="0" applyFont="1" applyBorder="1"/>
    <xf numFmtId="0" fontId="28" fillId="0" borderId="9" xfId="0" applyFont="1" applyBorder="1"/>
    <xf numFmtId="165" fontId="30" fillId="0" borderId="15" xfId="0" applyNumberFormat="1" applyFont="1" applyBorder="1"/>
    <xf numFmtId="0" fontId="28" fillId="0" borderId="49" xfId="0" applyFont="1" applyBorder="1"/>
    <xf numFmtId="0" fontId="31" fillId="0" borderId="29" xfId="0" applyFont="1" applyBorder="1"/>
    <xf numFmtId="1" fontId="30" fillId="0" borderId="10" xfId="0" applyNumberFormat="1" applyFont="1" applyBorder="1"/>
    <xf numFmtId="165" fontId="30" fillId="0" borderId="18" xfId="0" applyNumberFormat="1" applyFont="1" applyBorder="1"/>
    <xf numFmtId="165" fontId="30" fillId="0" borderId="50" xfId="0" applyNumberFormat="1" applyFont="1" applyBorder="1"/>
    <xf numFmtId="0" fontId="28" fillId="0" borderId="0" xfId="0" applyFont="1" applyFill="1"/>
    <xf numFmtId="1" fontId="35" fillId="0" borderId="32" xfId="0" applyNumberFormat="1" applyFont="1" applyFill="1" applyBorder="1"/>
    <xf numFmtId="0" fontId="30" fillId="0" borderId="0" xfId="0" applyFont="1"/>
    <xf numFmtId="165" fontId="30" fillId="0" borderId="0" xfId="0" applyNumberFormat="1" applyFont="1"/>
    <xf numFmtId="165" fontId="29" fillId="0" borderId="0" xfId="18" applyNumberFormat="1" applyFont="1" applyBorder="1" applyAlignment="1">
      <alignment horizontal="right"/>
    </xf>
    <xf numFmtId="0" fontId="28" fillId="0" borderId="25" xfId="0" applyFont="1" applyBorder="1" applyAlignment="1">
      <alignment horizontal="center"/>
    </xf>
    <xf numFmtId="165" fontId="28" fillId="0" borderId="5" xfId="0" applyNumberFormat="1" applyFont="1" applyBorder="1" applyAlignment="1">
      <alignment horizontal="center"/>
    </xf>
    <xf numFmtId="165" fontId="28" fillId="0" borderId="46" xfId="0" applyNumberFormat="1" applyFont="1" applyBorder="1" applyAlignment="1">
      <alignment horizontal="center"/>
    </xf>
    <xf numFmtId="165" fontId="28" fillId="0" borderId="38" xfId="0" applyNumberFormat="1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/>
    <xf numFmtId="0" fontId="35" fillId="0" borderId="8" xfId="0" applyFont="1" applyBorder="1" applyAlignment="1">
      <alignment horizontal="center" wrapText="1"/>
    </xf>
    <xf numFmtId="0" fontId="30" fillId="0" borderId="49" xfId="0" applyFont="1" applyBorder="1" applyAlignment="1">
      <alignment vertical="justify" wrapText="1"/>
    </xf>
    <xf numFmtId="0" fontId="28" fillId="0" borderId="51" xfId="0" applyFont="1" applyBorder="1" applyAlignment="1">
      <alignment horizontal="center"/>
    </xf>
    <xf numFmtId="165" fontId="35" fillId="0" borderId="16" xfId="0" applyNumberFormat="1" applyFont="1" applyFill="1" applyBorder="1"/>
    <xf numFmtId="165" fontId="28" fillId="0" borderId="16" xfId="0" applyNumberFormat="1" applyFont="1" applyFill="1" applyBorder="1"/>
    <xf numFmtId="0" fontId="30" fillId="0" borderId="44" xfId="0" applyFont="1" applyBorder="1"/>
    <xf numFmtId="0" fontId="28" fillId="0" borderId="31" xfId="0" applyFont="1" applyFill="1" applyBorder="1"/>
    <xf numFmtId="165" fontId="28" fillId="0" borderId="12" xfId="0" applyNumberFormat="1" applyFont="1" applyFill="1" applyBorder="1"/>
    <xf numFmtId="0" fontId="28" fillId="0" borderId="12" xfId="0" applyFont="1" applyFill="1" applyBorder="1"/>
    <xf numFmtId="165" fontId="28" fillId="0" borderId="15" xfId="0" applyNumberFormat="1" applyFont="1" applyFill="1" applyBorder="1"/>
    <xf numFmtId="0" fontId="28" fillId="0" borderId="4" xfId="0" applyFont="1" applyFill="1" applyBorder="1"/>
    <xf numFmtId="165" fontId="28" fillId="0" borderId="3" xfId="0" applyNumberFormat="1" applyFont="1" applyFill="1" applyBorder="1"/>
    <xf numFmtId="0" fontId="28" fillId="0" borderId="3" xfId="0" applyFont="1" applyFill="1" applyBorder="1"/>
    <xf numFmtId="0" fontId="28" fillId="0" borderId="44" xfId="0" applyFont="1" applyFill="1" applyBorder="1"/>
    <xf numFmtId="165" fontId="28" fillId="0" borderId="10" xfId="0" applyNumberFormat="1" applyFont="1" applyFill="1" applyBorder="1"/>
    <xf numFmtId="0" fontId="28" fillId="0" borderId="10" xfId="0" applyFont="1" applyFill="1" applyBorder="1"/>
    <xf numFmtId="165" fontId="28" fillId="0" borderId="29" xfId="0" applyNumberFormat="1" applyFont="1" applyFill="1" applyBorder="1"/>
    <xf numFmtId="0" fontId="33" fillId="0" borderId="0" xfId="0" applyFont="1"/>
    <xf numFmtId="0" fontId="32" fillId="0" borderId="7" xfId="7" applyFont="1" applyBorder="1"/>
    <xf numFmtId="165" fontId="35" fillId="0" borderId="12" xfId="0" applyNumberFormat="1" applyFont="1" applyBorder="1" applyAlignment="1">
      <alignment horizontal="right"/>
    </xf>
    <xf numFmtId="0" fontId="28" fillId="0" borderId="53" xfId="0" applyFont="1" applyBorder="1"/>
    <xf numFmtId="0" fontId="28" fillId="0" borderId="14" xfId="0" applyFont="1" applyBorder="1" applyAlignment="1">
      <alignment wrapText="1"/>
    </xf>
    <xf numFmtId="0" fontId="28" fillId="0" borderId="14" xfId="7" applyFont="1" applyBorder="1"/>
    <xf numFmtId="0" fontId="31" fillId="0" borderId="14" xfId="0" applyFont="1" applyBorder="1" applyAlignment="1">
      <alignment wrapText="1"/>
    </xf>
    <xf numFmtId="0" fontId="31" fillId="0" borderId="49" xfId="0" applyFont="1" applyBorder="1" applyAlignment="1">
      <alignment wrapText="1"/>
    </xf>
    <xf numFmtId="165" fontId="35" fillId="0" borderId="55" xfId="0" applyNumberFormat="1" applyFont="1" applyBorder="1"/>
    <xf numFmtId="0" fontId="30" fillId="0" borderId="15" xfId="0" applyFont="1" applyBorder="1" applyAlignment="1"/>
    <xf numFmtId="0" fontId="30" fillId="0" borderId="16" xfId="0" applyFont="1" applyBorder="1" applyAlignment="1"/>
    <xf numFmtId="0" fontId="30" fillId="0" borderId="29" xfId="0" applyFont="1" applyBorder="1" applyAlignment="1"/>
    <xf numFmtId="0" fontId="35" fillId="0" borderId="3" xfId="7" applyFont="1" applyBorder="1"/>
    <xf numFmtId="165" fontId="35" fillId="0" borderId="2" xfId="0" applyNumberFormat="1" applyFont="1" applyBorder="1"/>
    <xf numFmtId="165" fontId="35" fillId="0" borderId="54" xfId="0" applyNumberFormat="1" applyFont="1" applyBorder="1"/>
    <xf numFmtId="0" fontId="28" fillId="0" borderId="49" xfId="0" applyFont="1" applyBorder="1" applyAlignment="1">
      <alignment wrapText="1"/>
    </xf>
    <xf numFmtId="165" fontId="35" fillId="0" borderId="5" xfId="0" applyNumberFormat="1" applyFont="1" applyBorder="1" applyAlignment="1">
      <alignment horizontal="center"/>
    </xf>
    <xf numFmtId="0" fontId="1" fillId="0" borderId="0" xfId="0" applyFont="1"/>
    <xf numFmtId="0" fontId="32" fillId="0" borderId="2" xfId="0" applyFont="1" applyFill="1" applyBorder="1" applyAlignment="1">
      <alignment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49" fillId="0" borderId="0" xfId="0" applyFont="1" applyBorder="1" applyAlignment="1"/>
    <xf numFmtId="0" fontId="50" fillId="0" borderId="0" xfId="0" applyFont="1" applyBorder="1"/>
    <xf numFmtId="0" fontId="30" fillId="4" borderId="0" xfId="0" applyFont="1" applyFill="1"/>
    <xf numFmtId="0" fontId="0" fillId="4" borderId="0" xfId="0" applyFill="1"/>
    <xf numFmtId="2" fontId="30" fillId="0" borderId="3" xfId="0" applyNumberFormat="1" applyFont="1" applyFill="1" applyBorder="1"/>
    <xf numFmtId="0" fontId="33" fillId="0" borderId="4" xfId="0" applyFont="1" applyBorder="1" applyAlignment="1">
      <alignment horizontal="left" vertical="justify" wrapText="1"/>
    </xf>
    <xf numFmtId="165" fontId="30" fillId="4" borderId="3" xfId="0" applyNumberFormat="1" applyFont="1" applyFill="1" applyBorder="1" applyAlignment="1">
      <alignment horizontal="right"/>
    </xf>
    <xf numFmtId="0" fontId="31" fillId="5" borderId="1" xfId="8" applyFont="1" applyFill="1" applyBorder="1" applyAlignment="1">
      <alignment horizontal="center"/>
    </xf>
    <xf numFmtId="0" fontId="32" fillId="0" borderId="7" xfId="8" applyFont="1" applyFill="1" applyBorder="1"/>
    <xf numFmtId="0" fontId="31" fillId="0" borderId="8" xfId="8" applyFont="1" applyBorder="1" applyAlignment="1">
      <alignment horizontal="center"/>
    </xf>
    <xf numFmtId="0" fontId="31" fillId="0" borderId="9" xfId="8" applyFont="1" applyBorder="1" applyAlignment="1">
      <alignment horizontal="center"/>
    </xf>
    <xf numFmtId="0" fontId="34" fillId="0" borderId="8" xfId="8" applyFont="1" applyBorder="1" applyAlignment="1">
      <alignment horizontal="center" wrapText="1"/>
    </xf>
    <xf numFmtId="0" fontId="31" fillId="0" borderId="7" xfId="8" applyFont="1" applyBorder="1" applyAlignment="1">
      <alignment horizontal="center"/>
    </xf>
    <xf numFmtId="0" fontId="37" fillId="0" borderId="8" xfId="8" applyFont="1" applyBorder="1" applyAlignment="1">
      <alignment horizontal="center"/>
    </xf>
    <xf numFmtId="0" fontId="31" fillId="5" borderId="2" xfId="8" applyFont="1" applyFill="1" applyBorder="1" applyAlignment="1">
      <alignment horizontal="center"/>
    </xf>
    <xf numFmtId="0" fontId="32" fillId="5" borderId="8" xfId="8" applyFont="1" applyFill="1" applyBorder="1"/>
    <xf numFmtId="0" fontId="32" fillId="0" borderId="9" xfId="8" applyFont="1" applyBorder="1"/>
    <xf numFmtId="0" fontId="32" fillId="0" borderId="7" xfId="8" applyFont="1" applyBorder="1"/>
    <xf numFmtId="0" fontId="32" fillId="0" borderId="8" xfId="8" applyFont="1" applyBorder="1"/>
    <xf numFmtId="0" fontId="32" fillId="0" borderId="24" xfId="8" applyFont="1" applyBorder="1"/>
    <xf numFmtId="0" fontId="28" fillId="0" borderId="57" xfId="8" applyFont="1" applyBorder="1"/>
    <xf numFmtId="0" fontId="28" fillId="0" borderId="56" xfId="8" applyFont="1" applyBorder="1"/>
    <xf numFmtId="0" fontId="31" fillId="0" borderId="24" xfId="8" applyFont="1" applyBorder="1" applyAlignment="1">
      <alignment horizontal="left"/>
    </xf>
    <xf numFmtId="165" fontId="28" fillId="4" borderId="3" xfId="0" applyNumberFormat="1" applyFont="1" applyFill="1" applyBorder="1" applyAlignment="1">
      <alignment horizontal="right"/>
    </xf>
    <xf numFmtId="165" fontId="28" fillId="6" borderId="3" xfId="7" applyNumberFormat="1" applyFont="1" applyFill="1" applyBorder="1" applyAlignment="1">
      <alignment horizontal="center"/>
    </xf>
    <xf numFmtId="165" fontId="35" fillId="6" borderId="3" xfId="7" applyNumberFormat="1" applyFont="1" applyFill="1" applyBorder="1" applyAlignment="1">
      <alignment horizontal="center"/>
    </xf>
    <xf numFmtId="0" fontId="31" fillId="0" borderId="47" xfId="0" applyFont="1" applyBorder="1"/>
    <xf numFmtId="0" fontId="31" fillId="0" borderId="14" xfId="0" applyFont="1" applyBorder="1"/>
    <xf numFmtId="0" fontId="31" fillId="0" borderId="14" xfId="0" applyFont="1" applyBorder="1" applyAlignment="1">
      <alignment horizontal="left"/>
    </xf>
    <xf numFmtId="0" fontId="31" fillId="0" borderId="17" xfId="0" applyFont="1" applyBorder="1"/>
    <xf numFmtId="0" fontId="32" fillId="0" borderId="8" xfId="0" applyFont="1" applyFill="1" applyBorder="1"/>
    <xf numFmtId="0" fontId="50" fillId="4" borderId="0" xfId="0" applyFont="1" applyFill="1" applyBorder="1"/>
    <xf numFmtId="0" fontId="12" fillId="4" borderId="0" xfId="0" applyFont="1" applyFill="1"/>
    <xf numFmtId="0" fontId="31" fillId="0" borderId="0" xfId="0" applyFont="1" applyFill="1" applyBorder="1"/>
    <xf numFmtId="0" fontId="0" fillId="0" borderId="0" xfId="0" applyFill="1" applyBorder="1"/>
    <xf numFmtId="1" fontId="51" fillId="0" borderId="0" xfId="0" applyNumberFormat="1" applyFont="1" applyBorder="1" applyAlignment="1">
      <alignment horizontal="center"/>
    </xf>
    <xf numFmtId="1" fontId="52" fillId="0" borderId="0" xfId="0" applyNumberFormat="1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51" fillId="0" borderId="0" xfId="0" applyFont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165" fontId="28" fillId="4" borderId="3" xfId="0" applyNumberFormat="1" applyFont="1" applyFill="1" applyBorder="1"/>
    <xf numFmtId="1" fontId="28" fillId="0" borderId="0" xfId="0" applyNumberFormat="1" applyFont="1" applyFill="1" applyBorder="1" applyAlignment="1">
      <alignment horizontal="left" indent="4"/>
    </xf>
    <xf numFmtId="0" fontId="7" fillId="0" borderId="0" xfId="0" applyFont="1" applyFill="1" applyBorder="1"/>
    <xf numFmtId="0" fontId="30" fillId="0" borderId="0" xfId="0" applyFont="1" applyFill="1" applyBorder="1"/>
    <xf numFmtId="0" fontId="28" fillId="0" borderId="0" xfId="0" applyFont="1" applyFill="1" applyBorder="1" applyAlignment="1"/>
    <xf numFmtId="0" fontId="28" fillId="4" borderId="14" xfId="0" applyFont="1" applyFill="1" applyBorder="1" applyAlignment="1">
      <alignment horizontal="left"/>
    </xf>
    <xf numFmtId="0" fontId="28" fillId="4" borderId="14" xfId="0" applyFont="1" applyFill="1" applyBorder="1" applyAlignment="1">
      <alignment horizontal="center"/>
    </xf>
    <xf numFmtId="0" fontId="35" fillId="4" borderId="14" xfId="0" applyFont="1" applyFill="1" applyBorder="1"/>
    <xf numFmtId="0" fontId="28" fillId="4" borderId="14" xfId="0" quotePrefix="1" applyFont="1" applyFill="1" applyBorder="1" applyAlignment="1">
      <alignment horizontal="center"/>
    </xf>
    <xf numFmtId="0" fontId="0" fillId="0" borderId="0" xfId="0" applyFont="1"/>
    <xf numFmtId="0" fontId="28" fillId="0" borderId="0" xfId="0" applyFont="1" applyFill="1" applyBorder="1"/>
    <xf numFmtId="0" fontId="32" fillId="0" borderId="55" xfId="0" applyFont="1" applyFill="1" applyBorder="1" applyAlignment="1">
      <alignment vertical="center"/>
    </xf>
    <xf numFmtId="0" fontId="32" fillId="4" borderId="6" xfId="0" applyFont="1" applyFill="1" applyBorder="1" applyAlignment="1">
      <alignment horizontal="left" vertical="center"/>
    </xf>
    <xf numFmtId="0" fontId="57" fillId="0" borderId="0" xfId="0" applyFont="1"/>
    <xf numFmtId="165" fontId="57" fillId="0" borderId="0" xfId="0" applyNumberFormat="1" applyFont="1"/>
    <xf numFmtId="0" fontId="31" fillId="0" borderId="5" xfId="0" applyFont="1" applyBorder="1"/>
    <xf numFmtId="1" fontId="35" fillId="0" borderId="3" xfId="7" applyNumberFormat="1" applyFont="1" applyBorder="1" applyAlignment="1">
      <alignment horizontal="right"/>
    </xf>
    <xf numFmtId="1" fontId="41" fillId="0" borderId="3" xfId="7" applyNumberFormat="1" applyFont="1" applyBorder="1" applyAlignment="1">
      <alignment horizontal="right"/>
    </xf>
    <xf numFmtId="0" fontId="28" fillId="0" borderId="47" xfId="7" applyFont="1" applyBorder="1"/>
    <xf numFmtId="0" fontId="28" fillId="0" borderId="49" xfId="7" applyFont="1" applyBorder="1"/>
    <xf numFmtId="0" fontId="35" fillId="0" borderId="3" xfId="7" applyFont="1" applyBorder="1" applyAlignment="1">
      <alignment horizontal="center"/>
    </xf>
    <xf numFmtId="0" fontId="35" fillId="0" borderId="3" xfId="0" applyFont="1" applyBorder="1" applyAlignment="1">
      <alignment horizontal="center" wrapText="1"/>
    </xf>
    <xf numFmtId="0" fontId="29" fillId="0" borderId="3" xfId="7" applyFont="1" applyBorder="1"/>
    <xf numFmtId="0" fontId="29" fillId="0" borderId="3" xfId="0" applyFont="1" applyBorder="1" applyAlignment="1">
      <alignment horizontal="right"/>
    </xf>
    <xf numFmtId="0" fontId="28" fillId="6" borderId="3" xfId="7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0" fontId="30" fillId="0" borderId="3" xfId="1" applyFont="1" applyBorder="1"/>
    <xf numFmtId="0" fontId="29" fillId="5" borderId="3" xfId="0" applyFont="1" applyFill="1" applyBorder="1" applyAlignment="1"/>
    <xf numFmtId="1" fontId="29" fillId="0" borderId="3" xfId="0" applyNumberFormat="1" applyFont="1" applyBorder="1"/>
    <xf numFmtId="0" fontId="35" fillId="4" borderId="7" xfId="0" applyFont="1" applyFill="1" applyBorder="1"/>
    <xf numFmtId="165" fontId="35" fillId="4" borderId="34" xfId="0" applyNumberFormat="1" applyFont="1" applyFill="1" applyBorder="1" applyAlignment="1">
      <alignment horizontal="center"/>
    </xf>
    <xf numFmtId="165" fontId="35" fillId="4" borderId="32" xfId="0" applyNumberFormat="1" applyFont="1" applyFill="1" applyBorder="1" applyAlignment="1">
      <alignment horizontal="center"/>
    </xf>
    <xf numFmtId="1" fontId="35" fillId="4" borderId="34" xfId="0" applyNumberFormat="1" applyFont="1" applyFill="1" applyBorder="1" applyAlignment="1">
      <alignment horizontal="center"/>
    </xf>
    <xf numFmtId="165" fontId="35" fillId="4" borderId="36" xfId="0" applyNumberFormat="1" applyFont="1" applyFill="1" applyBorder="1" applyAlignment="1">
      <alignment horizontal="right"/>
    </xf>
    <xf numFmtId="0" fontId="14" fillId="4" borderId="34" xfId="0" applyFont="1" applyFill="1" applyBorder="1"/>
    <xf numFmtId="165" fontId="37" fillId="0" borderId="3" xfId="0" applyNumberFormat="1" applyFont="1" applyBorder="1"/>
    <xf numFmtId="0" fontId="28" fillId="4" borderId="14" xfId="0" applyFont="1" applyFill="1" applyBorder="1"/>
    <xf numFmtId="0" fontId="28" fillId="0" borderId="53" xfId="0" applyFont="1" applyBorder="1" applyAlignment="1">
      <alignment vertical="justify"/>
    </xf>
    <xf numFmtId="1" fontId="29" fillId="0" borderId="3" xfId="0" applyNumberFormat="1" applyFont="1" applyBorder="1" applyAlignment="1">
      <alignment horizontal="right"/>
    </xf>
    <xf numFmtId="165" fontId="29" fillId="0" borderId="3" xfId="0" applyNumberFormat="1" applyFont="1" applyBorder="1" applyAlignment="1">
      <alignment horizontal="right"/>
    </xf>
    <xf numFmtId="1" fontId="29" fillId="0" borderId="3" xfId="13" applyNumberFormat="1" applyFont="1" applyBorder="1"/>
    <xf numFmtId="165" fontId="28" fillId="4" borderId="34" xfId="0" applyNumberFormat="1" applyFont="1" applyFill="1" applyBorder="1" applyAlignment="1">
      <alignment horizontal="center"/>
    </xf>
    <xf numFmtId="165" fontId="28" fillId="0" borderId="0" xfId="0" applyNumberFormat="1" applyFont="1" applyFill="1" applyBorder="1"/>
    <xf numFmtId="165" fontId="29" fillId="5" borderId="3" xfId="18" applyNumberFormat="1" applyFont="1" applyFill="1" applyBorder="1" applyAlignment="1">
      <alignment horizontal="right"/>
    </xf>
    <xf numFmtId="165" fontId="29" fillId="0" borderId="3" xfId="0" applyNumberFormat="1" applyFont="1" applyFill="1" applyBorder="1"/>
    <xf numFmtId="0" fontId="39" fillId="0" borderId="0" xfId="0" applyFont="1" applyBorder="1" applyAlignment="1">
      <alignment horizontal="center"/>
    </xf>
    <xf numFmtId="1" fontId="30" fillId="0" borderId="3" xfId="9" applyNumberFormat="1" applyFont="1" applyFill="1" applyBorder="1"/>
    <xf numFmtId="1" fontId="29" fillId="5" borderId="3" xfId="0" applyNumberFormat="1" applyFont="1" applyFill="1" applyBorder="1" applyAlignment="1"/>
    <xf numFmtId="0" fontId="30" fillId="0" borderId="3" xfId="9" applyFont="1" applyBorder="1"/>
    <xf numFmtId="0" fontId="30" fillId="0" borderId="3" xfId="5" applyFont="1" applyBorder="1"/>
    <xf numFmtId="0" fontId="30" fillId="4" borderId="3" xfId="1" applyFont="1" applyFill="1" applyBorder="1"/>
    <xf numFmtId="0" fontId="30" fillId="0" borderId="3" xfId="14" applyFont="1" applyBorder="1" applyAlignment="1">
      <alignment horizontal="left"/>
    </xf>
    <xf numFmtId="1" fontId="30" fillId="0" borderId="3" xfId="5" applyNumberFormat="1" applyFont="1" applyFill="1" applyBorder="1"/>
    <xf numFmtId="0" fontId="30" fillId="0" borderId="3" xfId="9" applyFont="1" applyBorder="1" applyAlignment="1">
      <alignment horizontal="left"/>
    </xf>
    <xf numFmtId="1" fontId="29" fillId="5" borderId="3" xfId="0" applyNumberFormat="1" applyFont="1" applyFill="1" applyBorder="1" applyAlignment="1">
      <alignment horizontal="right"/>
    </xf>
    <xf numFmtId="1" fontId="29" fillId="5" borderId="3" xfId="0" applyNumberFormat="1" applyFont="1" applyFill="1" applyBorder="1" applyAlignment="1">
      <alignment horizontal="center"/>
    </xf>
    <xf numFmtId="0" fontId="29" fillId="0" borderId="3" xfId="5" applyFont="1" applyBorder="1"/>
    <xf numFmtId="1" fontId="29" fillId="5" borderId="3" xfId="16" applyNumberFormat="1" applyFont="1" applyFill="1" applyBorder="1" applyAlignment="1">
      <alignment horizontal="right"/>
    </xf>
    <xf numFmtId="0" fontId="29" fillId="0" borderId="3" xfId="0" applyFont="1" applyBorder="1"/>
    <xf numFmtId="0" fontId="30" fillId="0" borderId="3" xfId="14" applyFont="1" applyFill="1" applyBorder="1" applyAlignment="1">
      <alignment horizontal="left"/>
    </xf>
    <xf numFmtId="0" fontId="29" fillId="0" borderId="3" xfId="1" applyFont="1" applyBorder="1"/>
    <xf numFmtId="165" fontId="29" fillId="5" borderId="3" xfId="0" applyNumberFormat="1" applyFont="1" applyFill="1" applyBorder="1" applyAlignment="1">
      <alignment horizontal="right"/>
    </xf>
    <xf numFmtId="0" fontId="31" fillId="0" borderId="11" xfId="0" applyFont="1" applyBorder="1" applyAlignment="1">
      <alignment horizontal="left"/>
    </xf>
    <xf numFmtId="0" fontId="31" fillId="0" borderId="60" xfId="0" applyFont="1" applyBorder="1" applyAlignment="1">
      <alignment horizontal="left"/>
    </xf>
    <xf numFmtId="0" fontId="31" fillId="0" borderId="61" xfId="0" applyFont="1" applyBorder="1"/>
    <xf numFmtId="0" fontId="31" fillId="5" borderId="57" xfId="0" applyFont="1" applyFill="1" applyBorder="1" applyAlignment="1">
      <alignment horizontal="center" vertical="center"/>
    </xf>
    <xf numFmtId="0" fontId="32" fillId="5" borderId="53" xfId="0" applyFont="1" applyFill="1" applyBorder="1" applyAlignment="1">
      <alignment horizontal="center" vertical="center"/>
    </xf>
    <xf numFmtId="0" fontId="26" fillId="0" borderId="0" xfId="0" applyFont="1"/>
    <xf numFmtId="0" fontId="31" fillId="0" borderId="57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62" xfId="0" applyFont="1" applyBorder="1" applyAlignment="1">
      <alignment horizontal="center" vertical="center" wrapText="1"/>
    </xf>
    <xf numFmtId="0" fontId="31" fillId="0" borderId="62" xfId="0" applyFont="1" applyBorder="1" applyAlignment="1">
      <alignment vertical="center"/>
    </xf>
    <xf numFmtId="0" fontId="28" fillId="0" borderId="2" xfId="0" applyFont="1" applyBorder="1" applyAlignment="1">
      <alignment horizontal="center"/>
    </xf>
    <xf numFmtId="0" fontId="31" fillId="0" borderId="1" xfId="0" applyFont="1" applyBorder="1" applyAlignment="1">
      <alignment vertical="center" wrapText="1"/>
    </xf>
    <xf numFmtId="0" fontId="31" fillId="0" borderId="62" xfId="0" applyFont="1" applyBorder="1" applyAlignment="1">
      <alignment vertical="center" wrapText="1"/>
    </xf>
    <xf numFmtId="165" fontId="29" fillId="0" borderId="3" xfId="0" applyNumberFormat="1" applyFont="1" applyBorder="1"/>
    <xf numFmtId="1" fontId="35" fillId="0" borderId="60" xfId="0" applyNumberFormat="1" applyFont="1" applyFill="1" applyBorder="1"/>
    <xf numFmtId="0" fontId="34" fillId="0" borderId="0" xfId="0" applyFont="1" applyFill="1" applyBorder="1"/>
    <xf numFmtId="1" fontId="34" fillId="0" borderId="0" xfId="1" applyNumberFormat="1" applyFont="1" applyFill="1" applyBorder="1"/>
    <xf numFmtId="0" fontId="8" fillId="5" borderId="57" xfId="7" applyFont="1" applyFill="1" applyBorder="1" applyAlignment="1">
      <alignment horizontal="center"/>
    </xf>
    <xf numFmtId="0" fontId="8" fillId="5" borderId="64" xfId="7" applyFont="1" applyFill="1" applyBorder="1" applyAlignment="1">
      <alignment horizontal="center"/>
    </xf>
    <xf numFmtId="0" fontId="35" fillId="6" borderId="3" xfId="7" applyFont="1" applyFill="1" applyBorder="1" applyAlignment="1">
      <alignment horizontal="center"/>
    </xf>
    <xf numFmtId="165" fontId="35" fillId="0" borderId="3" xfId="7" applyNumberFormat="1" applyFont="1" applyBorder="1"/>
    <xf numFmtId="165" fontId="35" fillId="6" borderId="3" xfId="7" applyNumberFormat="1" applyFont="1" applyFill="1" applyBorder="1"/>
    <xf numFmtId="165" fontId="35" fillId="4" borderId="40" xfId="0" applyNumberFormat="1" applyFont="1" applyFill="1" applyBorder="1" applyAlignment="1">
      <alignment horizontal="center"/>
    </xf>
    <xf numFmtId="165" fontId="35" fillId="4" borderId="43" xfId="0" applyNumberFormat="1" applyFont="1" applyFill="1" applyBorder="1" applyAlignment="1">
      <alignment horizontal="center"/>
    </xf>
    <xf numFmtId="0" fontId="58" fillId="0" borderId="0" xfId="8" applyFont="1"/>
    <xf numFmtId="0" fontId="59" fillId="0" borderId="0" xfId="8" applyFont="1"/>
    <xf numFmtId="165" fontId="29" fillId="4" borderId="3" xfId="18" applyNumberFormat="1" applyFont="1" applyFill="1" applyBorder="1" applyAlignment="1">
      <alignment horizontal="right"/>
    </xf>
    <xf numFmtId="1" fontId="29" fillId="4" borderId="3" xfId="13" applyNumberFormat="1" applyFont="1" applyFill="1" applyBorder="1"/>
    <xf numFmtId="165" fontId="29" fillId="4" borderId="3" xfId="0" applyNumberFormat="1" applyFont="1" applyFill="1" applyBorder="1" applyAlignment="1">
      <alignment horizontal="right"/>
    </xf>
    <xf numFmtId="0" fontId="28" fillId="4" borderId="0" xfId="0" applyFont="1" applyFill="1"/>
    <xf numFmtId="165" fontId="28" fillId="4" borderId="0" xfId="0" applyNumberFormat="1" applyFont="1" applyFill="1"/>
    <xf numFmtId="0" fontId="30" fillId="4" borderId="3" xfId="0" applyFont="1" applyFill="1" applyBorder="1" applyAlignment="1">
      <alignment horizontal="right"/>
    </xf>
    <xf numFmtId="0" fontId="0" fillId="4" borderId="0" xfId="0" applyFont="1" applyFill="1"/>
    <xf numFmtId="0" fontId="0" fillId="2" borderId="54" xfId="7" applyFont="1" applyFill="1" applyBorder="1" applyAlignment="1"/>
    <xf numFmtId="0" fontId="8" fillId="5" borderId="1" xfId="7" applyFont="1" applyFill="1" applyBorder="1" applyAlignment="1">
      <alignment horizontal="center"/>
    </xf>
    <xf numFmtId="0" fontId="8" fillId="5" borderId="53" xfId="7" applyFont="1" applyFill="1" applyBorder="1" applyAlignment="1">
      <alignment horizontal="center"/>
    </xf>
    <xf numFmtId="0" fontId="8" fillId="5" borderId="23" xfId="7" applyFont="1" applyFill="1" applyBorder="1" applyAlignment="1">
      <alignment horizontal="center"/>
    </xf>
    <xf numFmtId="0" fontId="8" fillId="5" borderId="26" xfId="7" applyFont="1" applyFill="1" applyBorder="1" applyAlignment="1">
      <alignment horizontal="center"/>
    </xf>
    <xf numFmtId="0" fontId="8" fillId="5" borderId="65" xfId="7" applyFont="1" applyFill="1" applyBorder="1" applyAlignment="1">
      <alignment horizontal="center"/>
    </xf>
    <xf numFmtId="165" fontId="2" fillId="0" borderId="0" xfId="7" applyNumberFormat="1"/>
    <xf numFmtId="0" fontId="28" fillId="4" borderId="1" xfId="0" applyFont="1" applyFill="1" applyBorder="1" applyAlignment="1">
      <alignment horizontal="center"/>
    </xf>
    <xf numFmtId="0" fontId="30" fillId="4" borderId="16" xfId="0" applyFont="1" applyFill="1" applyBorder="1"/>
    <xf numFmtId="0" fontId="3" fillId="0" borderId="0" xfId="8" applyFont="1"/>
    <xf numFmtId="165" fontId="3" fillId="0" borderId="0" xfId="8" applyNumberFormat="1" applyFont="1"/>
    <xf numFmtId="0" fontId="35" fillId="4" borderId="25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horizontal="left"/>
    </xf>
    <xf numFmtId="1" fontId="28" fillId="0" borderId="60" xfId="0" applyNumberFormat="1" applyFont="1" applyFill="1" applyBorder="1" applyAlignment="1">
      <alignment horizontal="right"/>
    </xf>
    <xf numFmtId="1" fontId="28" fillId="0" borderId="0" xfId="0" applyNumberFormat="1" applyFont="1" applyFill="1" applyBorder="1" applyAlignment="1">
      <alignment horizontal="right"/>
    </xf>
    <xf numFmtId="1" fontId="12" fillId="0" borderId="0" xfId="0" applyNumberFormat="1" applyFont="1" applyBorder="1" applyAlignment="1">
      <alignment horizontal="right"/>
    </xf>
    <xf numFmtId="1" fontId="7" fillId="0" borderId="0" xfId="0" applyNumberFormat="1" applyFont="1" applyBorder="1"/>
    <xf numFmtId="1" fontId="7" fillId="0" borderId="0" xfId="0" applyNumberFormat="1" applyFont="1" applyBorder="1" applyAlignment="1">
      <alignment horizontal="center"/>
    </xf>
    <xf numFmtId="1" fontId="7" fillId="0" borderId="0" xfId="16" applyNumberFormat="1" applyFont="1" applyBorder="1" applyAlignment="1">
      <alignment horizontal="right"/>
    </xf>
    <xf numFmtId="1" fontId="18" fillId="0" borderId="0" xfId="0" applyNumberFormat="1" applyFont="1" applyBorder="1" applyAlignment="1">
      <alignment horizontal="right"/>
    </xf>
    <xf numFmtId="1" fontId="0" fillId="0" borderId="0" xfId="0" applyNumberFormat="1" applyBorder="1"/>
    <xf numFmtId="1" fontId="28" fillId="0" borderId="61" xfId="0" applyNumberFormat="1" applyFont="1" applyFill="1" applyBorder="1" applyAlignment="1">
      <alignment horizontal="right"/>
    </xf>
    <xf numFmtId="1" fontId="35" fillId="0" borderId="65" xfId="0" applyNumberFormat="1" applyFont="1" applyFill="1" applyBorder="1"/>
    <xf numFmtId="1" fontId="0" fillId="0" borderId="0" xfId="0" applyNumberFormat="1" applyFill="1" applyBorder="1"/>
    <xf numFmtId="1" fontId="28" fillId="0" borderId="60" xfId="0" applyNumberFormat="1" applyFont="1" applyFill="1" applyBorder="1"/>
    <xf numFmtId="165" fontId="58" fillId="0" borderId="0" xfId="8" applyNumberFormat="1" applyFont="1"/>
    <xf numFmtId="1" fontId="31" fillId="0" borderId="0" xfId="0" applyNumberFormat="1" applyFont="1" applyFill="1" applyBorder="1"/>
    <xf numFmtId="1" fontId="31" fillId="0" borderId="0" xfId="10" applyNumberFormat="1" applyFont="1" applyFill="1" applyBorder="1" applyAlignment="1" applyProtection="1">
      <protection locked="0"/>
    </xf>
    <xf numFmtId="0" fontId="28" fillId="0" borderId="49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165" fontId="35" fillId="0" borderId="5" xfId="0" applyNumberFormat="1" applyFont="1" applyFill="1" applyBorder="1" applyAlignment="1">
      <alignment horizontal="center"/>
    </xf>
    <xf numFmtId="0" fontId="28" fillId="0" borderId="3" xfId="0" applyFont="1" applyBorder="1" applyAlignment="1">
      <alignment horizontal="center" vertical="center"/>
    </xf>
    <xf numFmtId="165" fontId="35" fillId="0" borderId="3" xfId="0" applyNumberFormat="1" applyFont="1" applyBorder="1" applyAlignment="1">
      <alignment horizontal="center" vertical="center"/>
    </xf>
    <xf numFmtId="0" fontId="35" fillId="5" borderId="68" xfId="0" applyFont="1" applyFill="1" applyBorder="1" applyAlignment="1">
      <alignment horizontal="center"/>
    </xf>
    <xf numFmtId="0" fontId="35" fillId="5" borderId="6" xfId="0" applyFont="1" applyFill="1" applyBorder="1" applyAlignment="1">
      <alignment horizontal="center"/>
    </xf>
    <xf numFmtId="165" fontId="35" fillId="5" borderId="63" xfId="0" applyNumberFormat="1" applyFont="1" applyFill="1" applyBorder="1" applyAlignment="1">
      <alignment horizontal="center"/>
    </xf>
    <xf numFmtId="165" fontId="35" fillId="0" borderId="6" xfId="0" applyNumberFormat="1" applyFont="1" applyBorder="1" applyAlignment="1">
      <alignment horizontal="center"/>
    </xf>
    <xf numFmtId="165" fontId="35" fillId="0" borderId="12" xfId="0" applyNumberFormat="1" applyFont="1" applyFill="1" applyBorder="1" applyAlignment="1">
      <alignment horizontal="center"/>
    </xf>
    <xf numFmtId="165" fontId="35" fillId="0" borderId="52" xfId="0" applyNumberFormat="1" applyFont="1" applyBorder="1" applyAlignment="1">
      <alignment horizontal="center"/>
    </xf>
    <xf numFmtId="165" fontId="35" fillId="0" borderId="15" xfId="0" applyNumberFormat="1" applyFont="1" applyFill="1" applyBorder="1" applyAlignment="1">
      <alignment horizontal="center"/>
    </xf>
    <xf numFmtId="165" fontId="35" fillId="0" borderId="6" xfId="0" applyNumberFormat="1" applyFont="1" applyFill="1" applyBorder="1" applyAlignment="1">
      <alignment horizontal="center"/>
    </xf>
    <xf numFmtId="165" fontId="35" fillId="0" borderId="63" xfId="0" applyNumberFormat="1" applyFont="1" applyFill="1" applyBorder="1" applyAlignment="1">
      <alignment horizontal="center"/>
    </xf>
    <xf numFmtId="0" fontId="35" fillId="5" borderId="13" xfId="0" applyFont="1" applyFill="1" applyBorder="1" applyAlignment="1">
      <alignment horizontal="center"/>
    </xf>
    <xf numFmtId="0" fontId="35" fillId="5" borderId="3" xfId="0" applyFont="1" applyFill="1" applyBorder="1" applyAlignment="1">
      <alignment horizontal="center"/>
    </xf>
    <xf numFmtId="165" fontId="35" fillId="5" borderId="16" xfId="0" applyNumberFormat="1" applyFont="1" applyFill="1" applyBorder="1" applyAlignment="1">
      <alignment horizontal="center"/>
    </xf>
    <xf numFmtId="165" fontId="35" fillId="0" borderId="3" xfId="0" applyNumberFormat="1" applyFont="1" applyFill="1" applyBorder="1" applyAlignment="1">
      <alignment horizontal="center"/>
    </xf>
    <xf numFmtId="165" fontId="35" fillId="0" borderId="21" xfId="0" applyNumberFormat="1" applyFont="1" applyBorder="1" applyAlignment="1">
      <alignment horizontal="center"/>
    </xf>
    <xf numFmtId="165" fontId="35" fillId="4" borderId="3" xfId="0" applyNumberFormat="1" applyFont="1" applyFill="1" applyBorder="1" applyAlignment="1">
      <alignment horizontal="center"/>
    </xf>
    <xf numFmtId="165" fontId="35" fillId="0" borderId="16" xfId="0" applyNumberFormat="1" applyFont="1" applyFill="1" applyBorder="1" applyAlignment="1">
      <alignment horizontal="center"/>
    </xf>
    <xf numFmtId="0" fontId="35" fillId="5" borderId="16" xfId="0" applyFont="1" applyFill="1" applyBorder="1" applyAlignment="1">
      <alignment horizontal="center"/>
    </xf>
    <xf numFmtId="0" fontId="35" fillId="0" borderId="13" xfId="0" applyFont="1" applyFill="1" applyBorder="1" applyAlignment="1">
      <alignment horizontal="center"/>
    </xf>
    <xf numFmtId="165" fontId="28" fillId="4" borderId="3" xfId="0" applyNumberFormat="1" applyFont="1" applyFill="1" applyBorder="1" applyAlignment="1">
      <alignment horizontal="center"/>
    </xf>
    <xf numFmtId="165" fontId="28" fillId="0" borderId="3" xfId="0" applyNumberFormat="1" applyFont="1" applyFill="1" applyBorder="1" applyAlignment="1">
      <alignment horizontal="center"/>
    </xf>
    <xf numFmtId="165" fontId="28" fillId="4" borderId="21" xfId="0" applyNumberFormat="1" applyFont="1" applyFill="1" applyBorder="1" applyAlignment="1">
      <alignment horizontal="center"/>
    </xf>
    <xf numFmtId="165" fontId="28" fillId="0" borderId="16" xfId="0" applyNumberFormat="1" applyFont="1" applyFill="1" applyBorder="1" applyAlignment="1">
      <alignment horizontal="center"/>
    </xf>
    <xf numFmtId="165" fontId="35" fillId="4" borderId="21" xfId="0" applyNumberFormat="1" applyFont="1" applyFill="1" applyBorder="1" applyAlignment="1">
      <alignment horizontal="center"/>
    </xf>
    <xf numFmtId="1" fontId="35" fillId="4" borderId="3" xfId="0" applyNumberFormat="1" applyFont="1" applyFill="1" applyBorder="1" applyAlignment="1">
      <alignment horizontal="center"/>
    </xf>
    <xf numFmtId="0" fontId="35" fillId="5" borderId="13" xfId="0" quotePrefix="1" applyFont="1" applyFill="1" applyBorder="1" applyAlignment="1">
      <alignment horizontal="center"/>
    </xf>
    <xf numFmtId="3" fontId="35" fillId="5" borderId="3" xfId="0" applyNumberFormat="1" applyFont="1" applyFill="1" applyBorder="1" applyAlignment="1">
      <alignment horizontal="center"/>
    </xf>
    <xf numFmtId="3" fontId="35" fillId="5" borderId="16" xfId="0" applyNumberFormat="1" applyFont="1" applyFill="1" applyBorder="1" applyAlignment="1">
      <alignment horizontal="center"/>
    </xf>
    <xf numFmtId="165" fontId="35" fillId="4" borderId="6" xfId="0" applyNumberFormat="1" applyFont="1" applyFill="1" applyBorder="1" applyAlignment="1">
      <alignment horizontal="center"/>
    </xf>
    <xf numFmtId="165" fontId="35" fillId="0" borderId="21" xfId="0" applyNumberFormat="1" applyFont="1" applyFill="1" applyBorder="1" applyAlignment="1">
      <alignment horizontal="center"/>
    </xf>
    <xf numFmtId="165" fontId="35" fillId="0" borderId="13" xfId="0" applyNumberFormat="1" applyFont="1" applyBorder="1" applyAlignment="1">
      <alignment horizontal="center"/>
    </xf>
    <xf numFmtId="0" fontId="35" fillId="5" borderId="37" xfId="0" applyFont="1" applyFill="1" applyBorder="1" applyAlignment="1">
      <alignment horizontal="center"/>
    </xf>
    <xf numFmtId="0" fontId="35" fillId="5" borderId="5" xfId="0" applyFont="1" applyFill="1" applyBorder="1" applyAlignment="1">
      <alignment horizontal="center"/>
    </xf>
    <xf numFmtId="165" fontId="35" fillId="5" borderId="38" xfId="0" applyNumberFormat="1" applyFont="1" applyFill="1" applyBorder="1" applyAlignment="1">
      <alignment horizontal="center"/>
    </xf>
    <xf numFmtId="165" fontId="35" fillId="4" borderId="5" xfId="0" applyNumberFormat="1" applyFont="1" applyFill="1" applyBorder="1" applyAlignment="1">
      <alignment horizontal="center"/>
    </xf>
    <xf numFmtId="165" fontId="35" fillId="0" borderId="46" xfId="0" applyNumberFormat="1" applyFont="1" applyFill="1" applyBorder="1" applyAlignment="1">
      <alignment horizontal="center"/>
    </xf>
    <xf numFmtId="0" fontId="35" fillId="0" borderId="37" xfId="0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/>
    </xf>
    <xf numFmtId="165" fontId="35" fillId="0" borderId="38" xfId="0" applyNumberFormat="1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/>
    </xf>
    <xf numFmtId="0" fontId="35" fillId="5" borderId="3" xfId="0" applyFont="1" applyFill="1" applyBorder="1" applyAlignment="1">
      <alignment horizontal="center" vertical="center"/>
    </xf>
    <xf numFmtId="165" fontId="35" fillId="5" borderId="3" xfId="0" applyNumberFormat="1" applyFont="1" applyFill="1" applyBorder="1" applyAlignment="1">
      <alignment horizontal="center" vertical="center"/>
    </xf>
    <xf numFmtId="165" fontId="35" fillId="0" borderId="3" xfId="0" applyNumberFormat="1" applyFont="1" applyFill="1" applyBorder="1" applyAlignment="1">
      <alignment horizontal="center" vertical="center"/>
    </xf>
    <xf numFmtId="165" fontId="35" fillId="4" borderId="3" xfId="0" applyNumberFormat="1" applyFont="1" applyFill="1" applyBorder="1" applyAlignment="1">
      <alignment horizontal="center" vertical="center"/>
    </xf>
    <xf numFmtId="0" fontId="31" fillId="0" borderId="4" xfId="0" applyFont="1" applyBorder="1"/>
    <xf numFmtId="0" fontId="28" fillId="0" borderId="58" xfId="0" applyFont="1" applyBorder="1"/>
    <xf numFmtId="0" fontId="28" fillId="0" borderId="59" xfId="0" applyFont="1" applyBorder="1"/>
    <xf numFmtId="0" fontId="28" fillId="4" borderId="48" xfId="0" applyFont="1" applyFill="1" applyBorder="1"/>
    <xf numFmtId="165" fontId="31" fillId="0" borderId="69" xfId="11" applyNumberFormat="1" applyFont="1" applyBorder="1"/>
    <xf numFmtId="165" fontId="32" fillId="6" borderId="6" xfId="8" applyNumberFormat="1" applyFont="1" applyFill="1" applyBorder="1"/>
    <xf numFmtId="165" fontId="31" fillId="0" borderId="4" xfId="11" applyNumberFormat="1" applyFont="1" applyBorder="1"/>
    <xf numFmtId="0" fontId="31" fillId="4" borderId="3" xfId="0" applyFont="1" applyFill="1" applyBorder="1"/>
    <xf numFmtId="165" fontId="31" fillId="0" borderId="44" xfId="11" applyNumberFormat="1" applyFont="1" applyBorder="1"/>
    <xf numFmtId="0" fontId="31" fillId="0" borderId="10" xfId="0" applyFont="1" applyBorder="1"/>
    <xf numFmtId="0" fontId="31" fillId="0" borderId="10" xfId="11" applyFont="1" applyBorder="1"/>
    <xf numFmtId="165" fontId="32" fillId="6" borderId="42" xfId="8" applyNumberFormat="1" applyFont="1" applyFill="1" applyBorder="1"/>
    <xf numFmtId="0" fontId="31" fillId="0" borderId="12" xfId="11" applyFont="1" applyBorder="1"/>
    <xf numFmtId="165" fontId="32" fillId="0" borderId="12" xfId="8" applyNumberFormat="1" applyFont="1" applyBorder="1"/>
    <xf numFmtId="165" fontId="33" fillId="0" borderId="63" xfId="8" applyNumberFormat="1" applyFont="1" applyBorder="1"/>
    <xf numFmtId="0" fontId="31" fillId="0" borderId="31" xfId="0" applyFont="1" applyBorder="1"/>
    <xf numFmtId="1" fontId="31" fillId="0" borderId="15" xfId="8" applyNumberFormat="1" applyFont="1" applyBorder="1"/>
    <xf numFmtId="0" fontId="31" fillId="0" borderId="3" xfId="11" applyFont="1" applyBorder="1"/>
    <xf numFmtId="165" fontId="31" fillId="0" borderId="15" xfId="8" applyNumberFormat="1" applyFont="1" applyBorder="1"/>
    <xf numFmtId="1" fontId="29" fillId="5" borderId="48" xfId="0" applyNumberFormat="1" applyFont="1" applyFill="1" applyBorder="1" applyAlignment="1">
      <alignment horizontal="center" vertical="center"/>
    </xf>
    <xf numFmtId="0" fontId="31" fillId="0" borderId="44" xfId="0" applyFont="1" applyBorder="1"/>
    <xf numFmtId="165" fontId="37" fillId="0" borderId="63" xfId="8" applyNumberFormat="1" applyFont="1" applyBorder="1"/>
    <xf numFmtId="165" fontId="32" fillId="0" borderId="43" xfId="8" applyNumberFormat="1" applyFont="1" applyBorder="1"/>
    <xf numFmtId="165" fontId="32" fillId="0" borderId="40" xfId="8" applyNumberFormat="1" applyFont="1" applyBorder="1"/>
    <xf numFmtId="1" fontId="32" fillId="0" borderId="15" xfId="8" applyNumberFormat="1" applyFont="1" applyBorder="1"/>
    <xf numFmtId="165" fontId="29" fillId="0" borderId="3" xfId="13" applyNumberFormat="1" applyFont="1" applyBorder="1"/>
    <xf numFmtId="0" fontId="30" fillId="0" borderId="3" xfId="1" applyFont="1" applyBorder="1" applyAlignment="1">
      <alignment horizontal="left"/>
    </xf>
    <xf numFmtId="165" fontId="29" fillId="4" borderId="3" xfId="14" applyNumberFormat="1" applyFont="1" applyFill="1" applyBorder="1"/>
    <xf numFmtId="14" fontId="32" fillId="4" borderId="1" xfId="0" applyNumberFormat="1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31" fillId="4" borderId="64" xfId="0" applyFont="1" applyFill="1" applyBorder="1" applyAlignment="1">
      <alignment horizontal="center"/>
    </xf>
    <xf numFmtId="0" fontId="32" fillId="4" borderId="23" xfId="0" applyFont="1" applyFill="1" applyBorder="1" applyAlignment="1">
      <alignment horizontal="center"/>
    </xf>
    <xf numFmtId="0" fontId="31" fillId="4" borderId="2" xfId="0" applyFont="1" applyFill="1" applyBorder="1" applyAlignment="1">
      <alignment horizontal="center"/>
    </xf>
    <xf numFmtId="0" fontId="31" fillId="4" borderId="22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/>
    </xf>
    <xf numFmtId="0" fontId="24" fillId="0" borderId="0" xfId="0" applyFont="1" applyBorder="1"/>
    <xf numFmtId="0" fontId="37" fillId="0" borderId="32" xfId="0" applyFont="1" applyBorder="1"/>
    <xf numFmtId="0" fontId="37" fillId="0" borderId="36" xfId="0" applyFont="1" applyBorder="1"/>
    <xf numFmtId="0" fontId="32" fillId="0" borderId="35" xfId="0" applyFont="1" applyFill="1" applyBorder="1"/>
    <xf numFmtId="0" fontId="32" fillId="0" borderId="24" xfId="0" applyFont="1" applyFill="1" applyBorder="1"/>
    <xf numFmtId="165" fontId="32" fillId="0" borderId="32" xfId="0" applyNumberFormat="1" applyFont="1" applyFill="1" applyBorder="1"/>
    <xf numFmtId="165" fontId="32" fillId="0" borderId="34" xfId="0" applyNumberFormat="1" applyFont="1" applyFill="1" applyBorder="1"/>
    <xf numFmtId="165" fontId="32" fillId="0" borderId="8" xfId="0" applyNumberFormat="1" applyFont="1" applyFill="1" applyBorder="1"/>
    <xf numFmtId="165" fontId="35" fillId="7" borderId="6" xfId="0" applyNumberFormat="1" applyFont="1" applyFill="1" applyBorder="1" applyAlignment="1">
      <alignment horizontal="center"/>
    </xf>
    <xf numFmtId="165" fontId="35" fillId="7" borderId="3" xfId="0" applyNumberFormat="1" applyFont="1" applyFill="1" applyBorder="1" applyAlignment="1">
      <alignment horizontal="center"/>
    </xf>
    <xf numFmtId="165" fontId="35" fillId="7" borderId="21" xfId="0" applyNumberFormat="1" applyFont="1" applyFill="1" applyBorder="1" applyAlignment="1">
      <alignment horizontal="center"/>
    </xf>
    <xf numFmtId="165" fontId="35" fillId="7" borderId="16" xfId="0" applyNumberFormat="1" applyFont="1" applyFill="1" applyBorder="1" applyAlignment="1">
      <alignment horizontal="center"/>
    </xf>
    <xf numFmtId="1" fontId="35" fillId="7" borderId="3" xfId="0" applyNumberFormat="1" applyFont="1" applyFill="1" applyBorder="1" applyAlignment="1">
      <alignment horizontal="center"/>
    </xf>
    <xf numFmtId="1" fontId="61" fillId="5" borderId="43" xfId="8" applyNumberFormat="1" applyFont="1" applyFill="1" applyBorder="1" applyAlignment="1">
      <alignment horizontal="center"/>
    </xf>
    <xf numFmtId="165" fontId="62" fillId="4" borderId="3" xfId="0" applyNumberFormat="1" applyFont="1" applyFill="1" applyBorder="1" applyAlignment="1">
      <alignment horizontal="center"/>
    </xf>
    <xf numFmtId="1" fontId="57" fillId="4" borderId="3" xfId="0" applyNumberFormat="1" applyFont="1" applyFill="1" applyBorder="1" applyAlignment="1">
      <alignment horizontal="center"/>
    </xf>
    <xf numFmtId="0" fontId="62" fillId="0" borderId="43" xfId="0" applyFont="1" applyBorder="1" applyAlignment="1">
      <alignment horizontal="center"/>
    </xf>
    <xf numFmtId="165" fontId="62" fillId="0" borderId="43" xfId="0" applyNumberFormat="1" applyFont="1" applyBorder="1" applyAlignment="1">
      <alignment horizontal="center"/>
    </xf>
    <xf numFmtId="165" fontId="28" fillId="0" borderId="61" xfId="0" applyNumberFormat="1" applyFont="1" applyFill="1" applyBorder="1" applyAlignment="1">
      <alignment horizontal="right"/>
    </xf>
    <xf numFmtId="165" fontId="35" fillId="2" borderId="2" xfId="0" applyNumberFormat="1" applyFont="1" applyFill="1" applyBorder="1"/>
    <xf numFmtId="165" fontId="37" fillId="4" borderId="34" xfId="0" applyNumberFormat="1" applyFont="1" applyFill="1" applyBorder="1"/>
    <xf numFmtId="0" fontId="35" fillId="4" borderId="6" xfId="0" applyFont="1" applyFill="1" applyBorder="1" applyAlignment="1">
      <alignment horizontal="center"/>
    </xf>
    <xf numFmtId="165" fontId="30" fillId="4" borderId="21" xfId="0" applyNumberFormat="1" applyFont="1" applyFill="1" applyBorder="1" applyAlignment="1">
      <alignment horizontal="right"/>
    </xf>
    <xf numFmtId="2" fontId="29" fillId="0" borderId="6" xfId="18" applyNumberFormat="1" applyFont="1" applyBorder="1" applyAlignment="1">
      <alignment horizontal="right"/>
    </xf>
    <xf numFmtId="165" fontId="29" fillId="4" borderId="21" xfId="0" applyNumberFormat="1" applyFont="1" applyFill="1" applyBorder="1" applyAlignment="1">
      <alignment horizontal="right"/>
    </xf>
    <xf numFmtId="1" fontId="32" fillId="8" borderId="3" xfId="0" applyNumberFormat="1" applyFont="1" applyFill="1" applyBorder="1" applyAlignment="1">
      <alignment horizontal="right"/>
    </xf>
    <xf numFmtId="165" fontId="32" fillId="8" borderId="3" xfId="0" applyNumberFormat="1" applyFont="1" applyFill="1" applyBorder="1" applyAlignment="1">
      <alignment horizontal="right"/>
    </xf>
    <xf numFmtId="0" fontId="31" fillId="5" borderId="57" xfId="0" applyFont="1" applyFill="1" applyBorder="1" applyAlignment="1">
      <alignment vertical="center" wrapText="1"/>
    </xf>
    <xf numFmtId="0" fontId="0" fillId="8" borderId="0" xfId="0" applyFill="1"/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26" fillId="8" borderId="7" xfId="0" applyFont="1" applyFill="1" applyBorder="1"/>
    <xf numFmtId="0" fontId="26" fillId="8" borderId="8" xfId="0" applyFont="1" applyFill="1" applyBorder="1"/>
    <xf numFmtId="0" fontId="26" fillId="8" borderId="9" xfId="0" applyFont="1" applyFill="1" applyBorder="1"/>
    <xf numFmtId="0" fontId="26" fillId="8" borderId="62" xfId="0" applyFont="1" applyFill="1" applyBorder="1"/>
    <xf numFmtId="0" fontId="26" fillId="8" borderId="1" xfId="0" applyFont="1" applyFill="1" applyBorder="1"/>
    <xf numFmtId="0" fontId="29" fillId="8" borderId="55" xfId="0" applyFont="1" applyFill="1" applyBorder="1" applyAlignment="1">
      <alignment horizontal="right"/>
    </xf>
    <xf numFmtId="0" fontId="26" fillId="0" borderId="0" xfId="0" applyFont="1" applyBorder="1"/>
    <xf numFmtId="0" fontId="31" fillId="4" borderId="1" xfId="0" applyFont="1" applyFill="1" applyBorder="1" applyAlignment="1">
      <alignment vertical="center" wrapText="1"/>
    </xf>
    <xf numFmtId="165" fontId="28" fillId="0" borderId="30" xfId="0" applyNumberFormat="1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165" fontId="28" fillId="0" borderId="50" xfId="0" applyNumberFormat="1" applyFont="1" applyBorder="1" applyAlignment="1">
      <alignment horizontal="center"/>
    </xf>
    <xf numFmtId="165" fontId="35" fillId="0" borderId="3" xfId="0" applyNumberFormat="1" applyFont="1" applyBorder="1"/>
    <xf numFmtId="165" fontId="31" fillId="0" borderId="10" xfId="0" applyNumberFormat="1" applyFont="1" applyBorder="1" applyAlignment="1">
      <alignment horizontal="right"/>
    </xf>
    <xf numFmtId="0" fontId="61" fillId="8" borderId="35" xfId="0" applyFont="1" applyFill="1" applyBorder="1" applyAlignment="1">
      <alignment horizontal="center"/>
    </xf>
    <xf numFmtId="165" fontId="61" fillId="8" borderId="35" xfId="0" applyNumberFormat="1" applyFont="1" applyFill="1" applyBorder="1" applyAlignment="1">
      <alignment horizontal="center"/>
    </xf>
    <xf numFmtId="0" fontId="35" fillId="0" borderId="1" xfId="0" applyFont="1" applyBorder="1" applyAlignment="1">
      <alignment horizontal="right"/>
    </xf>
    <xf numFmtId="0" fontId="28" fillId="0" borderId="64" xfId="0" applyFont="1" applyBorder="1" applyAlignment="1">
      <alignment horizontal="right"/>
    </xf>
    <xf numFmtId="0" fontId="28" fillId="0" borderId="64" xfId="0" applyFont="1" applyBorder="1" applyAlignment="1">
      <alignment horizontal="center"/>
    </xf>
    <xf numFmtId="0" fontId="28" fillId="0" borderId="24" xfId="0" applyFont="1" applyBorder="1" applyAlignment="1">
      <alignment horizontal="right"/>
    </xf>
    <xf numFmtId="0" fontId="35" fillId="0" borderId="8" xfId="0" applyFont="1" applyBorder="1" applyAlignment="1">
      <alignment horizontal="left"/>
    </xf>
    <xf numFmtId="0" fontId="28" fillId="0" borderId="55" xfId="0" applyFont="1" applyBorder="1" applyAlignment="1">
      <alignment horizontal="left"/>
    </xf>
    <xf numFmtId="0" fontId="28" fillId="0" borderId="55" xfId="0" applyFont="1" applyBorder="1" applyAlignment="1">
      <alignment horizontal="center"/>
    </xf>
    <xf numFmtId="0" fontId="35" fillId="0" borderId="23" xfId="0" applyFont="1" applyBorder="1" applyAlignment="1">
      <alignment horizontal="right"/>
    </xf>
    <xf numFmtId="0" fontId="28" fillId="0" borderId="55" xfId="0" applyFont="1" applyBorder="1" applyAlignment="1">
      <alignment horizontal="right"/>
    </xf>
    <xf numFmtId="0" fontId="35" fillId="0" borderId="55" xfId="0" applyFont="1" applyBorder="1" applyAlignment="1">
      <alignment horizontal="center"/>
    </xf>
    <xf numFmtId="0" fontId="28" fillId="0" borderId="8" xfId="0" applyFont="1" applyBorder="1" applyAlignment="1">
      <alignment horizontal="right"/>
    </xf>
    <xf numFmtId="0" fontId="28" fillId="0" borderId="24" xfId="0" applyFont="1" applyBorder="1" applyAlignment="1">
      <alignment horizontal="left"/>
    </xf>
    <xf numFmtId="0" fontId="35" fillId="0" borderId="2" xfId="0" applyFont="1" applyBorder="1" applyAlignment="1">
      <alignment horizontal="left"/>
    </xf>
    <xf numFmtId="0" fontId="28" fillId="0" borderId="1" xfId="0" applyFont="1" applyBorder="1" applyAlignment="1">
      <alignment horizontal="right"/>
    </xf>
    <xf numFmtId="0" fontId="28" fillId="0" borderId="2" xfId="0" applyFont="1" applyBorder="1" applyAlignment="1">
      <alignment horizontal="left"/>
    </xf>
    <xf numFmtId="0" fontId="28" fillId="0" borderId="2" xfId="0" applyFont="1" applyBorder="1" applyAlignment="1">
      <alignment horizontal="right"/>
    </xf>
    <xf numFmtId="0" fontId="30" fillId="8" borderId="31" xfId="0" applyFont="1" applyFill="1" applyBorder="1"/>
    <xf numFmtId="0" fontId="30" fillId="8" borderId="12" xfId="0" applyFont="1" applyFill="1" applyBorder="1"/>
    <xf numFmtId="0" fontId="28" fillId="0" borderId="8" xfId="0" applyFont="1" applyBorder="1" applyAlignment="1">
      <alignment horizontal="left"/>
    </xf>
    <xf numFmtId="165" fontId="28" fillId="6" borderId="21" xfId="7" applyNumberFormat="1" applyFont="1" applyFill="1" applyBorder="1" applyAlignment="1">
      <alignment horizontal="center"/>
    </xf>
    <xf numFmtId="0" fontId="28" fillId="9" borderId="3" xfId="0" applyFont="1" applyFill="1" applyBorder="1" applyAlignment="1">
      <alignment horizontal="right"/>
    </xf>
    <xf numFmtId="165" fontId="28" fillId="9" borderId="3" xfId="7" applyNumberFormat="1" applyFont="1" applyFill="1" applyBorder="1"/>
    <xf numFmtId="0" fontId="28" fillId="9" borderId="3" xfId="7" applyFont="1" applyFill="1" applyBorder="1"/>
    <xf numFmtId="0" fontId="28" fillId="9" borderId="3" xfId="0" applyFont="1" applyFill="1" applyBorder="1" applyAlignment="1">
      <alignment horizontal="left"/>
    </xf>
    <xf numFmtId="0" fontId="31" fillId="9" borderId="3" xfId="0" applyFont="1" applyFill="1" applyBorder="1" applyAlignment="1">
      <alignment horizontal="right"/>
    </xf>
    <xf numFmtId="0" fontId="31" fillId="9" borderId="3" xfId="0" applyFont="1" applyFill="1" applyBorder="1"/>
    <xf numFmtId="0" fontId="8" fillId="9" borderId="65" xfId="7" applyFont="1" applyFill="1" applyBorder="1"/>
    <xf numFmtId="0" fontId="4" fillId="9" borderId="66" xfId="7" applyFont="1" applyFill="1" applyBorder="1" applyAlignment="1">
      <alignment horizontal="center"/>
    </xf>
    <xf numFmtId="0" fontId="8" fillId="9" borderId="53" xfId="7" applyFont="1" applyFill="1" applyBorder="1" applyAlignment="1">
      <alignment horizontal="center"/>
    </xf>
    <xf numFmtId="0" fontId="29" fillId="5" borderId="8" xfId="0" applyFont="1" applyFill="1" applyBorder="1" applyAlignment="1">
      <alignment horizontal="right"/>
    </xf>
    <xf numFmtId="0" fontId="28" fillId="5" borderId="24" xfId="0" applyFont="1" applyFill="1" applyBorder="1" applyAlignment="1">
      <alignment horizontal="right"/>
    </xf>
    <xf numFmtId="0" fontId="29" fillId="5" borderId="2" xfId="0" applyFont="1" applyFill="1" applyBorder="1" applyAlignment="1">
      <alignment horizontal="left"/>
    </xf>
    <xf numFmtId="0" fontId="28" fillId="5" borderId="55" xfId="0" applyFont="1" applyFill="1" applyBorder="1" applyAlignment="1">
      <alignment horizontal="left"/>
    </xf>
    <xf numFmtId="0" fontId="29" fillId="5" borderId="2" xfId="0" applyFont="1" applyFill="1" applyBorder="1" applyAlignment="1">
      <alignment horizontal="right"/>
    </xf>
    <xf numFmtId="0" fontId="28" fillId="5" borderId="55" xfId="0" applyFont="1" applyFill="1" applyBorder="1" applyAlignment="1">
      <alignment horizontal="right"/>
    </xf>
    <xf numFmtId="0" fontId="35" fillId="5" borderId="8" xfId="0" applyFont="1" applyFill="1" applyBorder="1" applyAlignment="1">
      <alignment horizontal="right"/>
    </xf>
    <xf numFmtId="0" fontId="35" fillId="5" borderId="2" xfId="0" applyFont="1" applyFill="1" applyBorder="1" applyAlignment="1">
      <alignment horizontal="right"/>
    </xf>
    <xf numFmtId="0" fontId="35" fillId="5" borderId="2" xfId="0" applyFont="1" applyFill="1" applyBorder="1" applyAlignment="1">
      <alignment horizontal="left"/>
    </xf>
    <xf numFmtId="0" fontId="35" fillId="0" borderId="37" xfId="0" applyFont="1" applyBorder="1" applyAlignment="1">
      <alignment horizontal="center"/>
    </xf>
    <xf numFmtId="0" fontId="4" fillId="4" borderId="4" xfId="0" applyFont="1" applyFill="1" applyBorder="1"/>
    <xf numFmtId="0" fontId="8" fillId="4" borderId="5" xfId="0" applyFont="1" applyFill="1" applyBorder="1"/>
    <xf numFmtId="0" fontId="12" fillId="4" borderId="3" xfId="0" applyFont="1" applyFill="1" applyBorder="1"/>
    <xf numFmtId="17" fontId="8" fillId="4" borderId="6" xfId="0" applyNumberFormat="1" applyFont="1" applyFill="1" applyBorder="1"/>
    <xf numFmtId="0" fontId="8" fillId="4" borderId="6" xfId="0" applyFont="1" applyFill="1" applyBorder="1"/>
    <xf numFmtId="1" fontId="30" fillId="0" borderId="3" xfId="0" applyNumberFormat="1" applyFont="1" applyBorder="1" applyAlignment="1">
      <alignment horizontal="right"/>
    </xf>
    <xf numFmtId="0" fontId="30" fillId="0" borderId="3" xfId="0" applyFont="1" applyBorder="1" applyAlignment="1">
      <alignment horizontal="right"/>
    </xf>
    <xf numFmtId="0" fontId="35" fillId="0" borderId="0" xfId="0" applyFont="1"/>
    <xf numFmtId="0" fontId="63" fillId="0" borderId="0" xfId="0" applyFont="1"/>
    <xf numFmtId="1" fontId="29" fillId="5" borderId="28" xfId="6" applyNumberFormat="1" applyFont="1" applyFill="1" applyBorder="1" applyAlignment="1">
      <alignment horizontal="right"/>
    </xf>
    <xf numFmtId="1" fontId="29" fillId="5" borderId="13" xfId="6" applyNumberFormat="1" applyFont="1" applyFill="1" applyBorder="1" applyAlignment="1">
      <alignment horizontal="right"/>
    </xf>
    <xf numFmtId="1" fontId="29" fillId="5" borderId="37" xfId="6" applyNumberFormat="1" applyFont="1" applyFill="1" applyBorder="1" applyAlignment="1">
      <alignment horizontal="right"/>
    </xf>
    <xf numFmtId="165" fontId="29" fillId="5" borderId="13" xfId="0" applyNumberFormat="1" applyFont="1" applyFill="1" applyBorder="1"/>
    <xf numFmtId="165" fontId="29" fillId="5" borderId="13" xfId="0" applyNumberFormat="1" applyFont="1" applyFill="1" applyBorder="1" applyAlignment="1">
      <alignment horizontal="right"/>
    </xf>
    <xf numFmtId="0" fontId="35" fillId="0" borderId="58" xfId="0" applyFont="1" applyBorder="1" applyAlignment="1">
      <alignment horizontal="right"/>
    </xf>
    <xf numFmtId="0" fontId="29" fillId="8" borderId="8" xfId="0" applyFont="1" applyFill="1" applyBorder="1" applyAlignment="1">
      <alignment horizontal="right"/>
    </xf>
    <xf numFmtId="0" fontId="29" fillId="8" borderId="24" xfId="0" applyFont="1" applyFill="1" applyBorder="1" applyAlignment="1">
      <alignment horizontal="right"/>
    </xf>
    <xf numFmtId="0" fontId="29" fillId="8" borderId="2" xfId="0" applyFont="1" applyFill="1" applyBorder="1" applyAlignment="1">
      <alignment horizontal="right"/>
    </xf>
    <xf numFmtId="165" fontId="30" fillId="8" borderId="0" xfId="0" applyNumberFormat="1" applyFont="1" applyFill="1"/>
    <xf numFmtId="1" fontId="30" fillId="4" borderId="3" xfId="0" applyNumberFormat="1" applyFont="1" applyFill="1" applyBorder="1" applyAlignment="1">
      <alignment horizontal="right"/>
    </xf>
    <xf numFmtId="1" fontId="29" fillId="5" borderId="6" xfId="8" applyNumberFormat="1" applyFont="1" applyFill="1" applyBorder="1" applyAlignment="1">
      <alignment horizontal="center"/>
    </xf>
    <xf numFmtId="1" fontId="29" fillId="5" borderId="3" xfId="8" applyNumberFormat="1" applyFont="1" applyFill="1" applyBorder="1" applyAlignment="1">
      <alignment horizontal="center"/>
    </xf>
    <xf numFmtId="0" fontId="31" fillId="4" borderId="57" xfId="0" applyFont="1" applyFill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1" fillId="0" borderId="5" xfId="0" applyFont="1" applyBorder="1" applyAlignment="1">
      <alignment vertical="center"/>
    </xf>
    <xf numFmtId="0" fontId="31" fillId="0" borderId="64" xfId="0" applyFont="1" applyBorder="1" applyAlignment="1" applyProtection="1">
      <alignment horizontal="center" vertical="center" wrapText="1"/>
      <protection locked="0"/>
    </xf>
    <xf numFmtId="0" fontId="31" fillId="0" borderId="62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5" borderId="62" xfId="0" applyFont="1" applyFill="1" applyBorder="1" applyAlignment="1">
      <alignment vertical="center" wrapText="1"/>
    </xf>
    <xf numFmtId="0" fontId="31" fillId="4" borderId="62" xfId="0" applyFont="1" applyFill="1" applyBorder="1" applyAlignment="1">
      <alignment vertical="center" wrapText="1"/>
    </xf>
    <xf numFmtId="0" fontId="29" fillId="0" borderId="3" xfId="10" applyFont="1" applyFill="1" applyBorder="1" applyAlignment="1" applyProtection="1">
      <protection locked="0"/>
    </xf>
    <xf numFmtId="165" fontId="29" fillId="0" borderId="3" xfId="10" applyNumberFormat="1" applyFont="1" applyFill="1" applyBorder="1" applyAlignment="1" applyProtection="1">
      <protection locked="0"/>
    </xf>
    <xf numFmtId="0" fontId="34" fillId="0" borderId="3" xfId="10" applyFont="1" applyBorder="1" applyAlignment="1" applyProtection="1">
      <alignment horizontal="right"/>
      <protection locked="0"/>
    </xf>
    <xf numFmtId="1" fontId="32" fillId="0" borderId="3" xfId="0" applyNumberFormat="1" applyFont="1" applyBorder="1"/>
    <xf numFmtId="165" fontId="32" fillId="0" borderId="3" xfId="0" applyNumberFormat="1" applyFont="1" applyBorder="1"/>
    <xf numFmtId="1" fontId="40" fillId="0" borderId="3" xfId="0" applyNumberFormat="1" applyFont="1" applyBorder="1" applyAlignment="1" applyProtection="1">
      <alignment horizontal="left"/>
      <protection locked="0"/>
    </xf>
    <xf numFmtId="1" fontId="40" fillId="0" borderId="3" xfId="0" applyNumberFormat="1" applyFont="1" applyBorder="1" applyAlignment="1" applyProtection="1">
      <alignment horizontal="right"/>
      <protection locked="0"/>
    </xf>
    <xf numFmtId="0" fontId="29" fillId="0" borderId="3" xfId="0" applyNumberFormat="1" applyFont="1" applyBorder="1"/>
    <xf numFmtId="165" fontId="33" fillId="0" borderId="3" xfId="0" applyNumberFormat="1" applyFont="1" applyBorder="1"/>
    <xf numFmtId="165" fontId="37" fillId="0" borderId="3" xfId="8" applyNumberFormat="1" applyFont="1" applyBorder="1"/>
    <xf numFmtId="0" fontId="31" fillId="0" borderId="57" xfId="0" applyFont="1" applyBorder="1" applyAlignment="1">
      <alignment vertical="center" wrapText="1"/>
    </xf>
    <xf numFmtId="165" fontId="28" fillId="4" borderId="3" xfId="7" applyNumberFormat="1" applyFont="1" applyFill="1" applyBorder="1"/>
    <xf numFmtId="0" fontId="28" fillId="0" borderId="53" xfId="7" applyFont="1" applyBorder="1"/>
    <xf numFmtId="0" fontId="8" fillId="9" borderId="66" xfId="7" applyFont="1" applyFill="1" applyBorder="1" applyAlignment="1">
      <alignment horizontal="center"/>
    </xf>
    <xf numFmtId="0" fontId="64" fillId="0" borderId="0" xfId="7" applyFont="1"/>
    <xf numFmtId="165" fontId="35" fillId="5" borderId="4" xfId="0" applyNumberFormat="1" applyFont="1" applyFill="1" applyBorder="1" applyAlignment="1">
      <alignment horizontal="center"/>
    </xf>
    <xf numFmtId="165" fontId="35" fillId="4" borderId="16" xfId="0" applyNumberFormat="1" applyFont="1" applyFill="1" applyBorder="1" applyAlignment="1">
      <alignment horizontal="center"/>
    </xf>
    <xf numFmtId="14" fontId="65" fillId="0" borderId="0" xfId="0" applyNumberFormat="1" applyFont="1" applyBorder="1" applyAlignment="1"/>
    <xf numFmtId="0" fontId="66" fillId="0" borderId="0" xfId="0" applyFont="1"/>
    <xf numFmtId="14" fontId="65" fillId="0" borderId="0" xfId="0" applyNumberFormat="1" applyFont="1" applyBorder="1" applyAlignment="1">
      <alignment horizontal="left"/>
    </xf>
    <xf numFmtId="0" fontId="67" fillId="0" borderId="0" xfId="0" applyFont="1"/>
    <xf numFmtId="0" fontId="67" fillId="4" borderId="0" xfId="0" applyFont="1" applyFill="1"/>
    <xf numFmtId="0" fontId="28" fillId="0" borderId="24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7" fillId="0" borderId="23" xfId="0" applyFont="1" applyBorder="1"/>
    <xf numFmtId="0" fontId="7" fillId="0" borderId="23" xfId="0" quotePrefix="1" applyFont="1" applyBorder="1" applyAlignment="1">
      <alignment horizontal="center"/>
    </xf>
    <xf numFmtId="0" fontId="35" fillId="0" borderId="20" xfId="0" applyFont="1" applyBorder="1"/>
    <xf numFmtId="0" fontId="28" fillId="0" borderId="20" xfId="0" applyFont="1" applyBorder="1" applyAlignment="1">
      <alignment horizontal="left"/>
    </xf>
    <xf numFmtId="0" fontId="35" fillId="4" borderId="20" xfId="0" applyFont="1" applyFill="1" applyBorder="1"/>
    <xf numFmtId="0" fontId="35" fillId="0" borderId="19" xfId="0" applyFont="1" applyBorder="1"/>
    <xf numFmtId="0" fontId="35" fillId="0" borderId="0" xfId="0" applyFont="1" applyBorder="1"/>
    <xf numFmtId="165" fontId="35" fillId="0" borderId="0" xfId="0" applyNumberFormat="1" applyFont="1" applyFill="1" applyBorder="1" applyAlignment="1">
      <alignment horizontal="right"/>
    </xf>
    <xf numFmtId="0" fontId="7" fillId="0" borderId="0" xfId="0" applyFont="1" applyBorder="1"/>
    <xf numFmtId="165" fontId="35" fillId="0" borderId="0" xfId="0" applyNumberFormat="1" applyFont="1" applyBorder="1" applyAlignment="1">
      <alignment horizontal="center"/>
    </xf>
    <xf numFmtId="0" fontId="68" fillId="0" borderId="0" xfId="0" applyFont="1"/>
    <xf numFmtId="1" fontId="7" fillId="0" borderId="0" xfId="0" applyNumberFormat="1" applyFont="1" applyFill="1" applyBorder="1" applyAlignment="1">
      <alignment horizontal="center"/>
    </xf>
    <xf numFmtId="165" fontId="31" fillId="0" borderId="12" xfId="0" applyNumberFormat="1" applyFont="1" applyBorder="1" applyAlignment="1">
      <alignment horizontal="right"/>
    </xf>
    <xf numFmtId="1" fontId="31" fillId="0" borderId="12" xfId="0" applyNumberFormat="1" applyFont="1" applyBorder="1" applyAlignment="1">
      <alignment horizontal="right"/>
    </xf>
    <xf numFmtId="165" fontId="31" fillId="0" borderId="3" xfId="0" applyNumberFormat="1" applyFont="1" applyBorder="1" applyAlignment="1">
      <alignment horizontal="right"/>
    </xf>
    <xf numFmtId="1" fontId="31" fillId="0" borderId="3" xfId="0" applyNumberFormat="1" applyFont="1" applyBorder="1" applyAlignment="1">
      <alignment horizontal="right"/>
    </xf>
    <xf numFmtId="165" fontId="31" fillId="4" borderId="3" xfId="0" applyNumberFormat="1" applyFont="1" applyFill="1" applyBorder="1" applyAlignment="1">
      <alignment horizontal="right"/>
    </xf>
    <xf numFmtId="165" fontId="31" fillId="0" borderId="3" xfId="0" applyNumberFormat="1" applyFont="1" applyFill="1" applyBorder="1" applyAlignment="1">
      <alignment horizontal="right"/>
    </xf>
    <xf numFmtId="165" fontId="29" fillId="5" borderId="28" xfId="10" applyNumberFormat="1" applyFont="1" applyFill="1" applyBorder="1" applyAlignment="1" applyProtection="1">
      <alignment horizontal="right"/>
      <protection locked="0"/>
    </xf>
    <xf numFmtId="165" fontId="29" fillId="5" borderId="13" xfId="15" applyNumberFormat="1" applyFont="1" applyFill="1" applyBorder="1" applyAlignment="1" applyProtection="1">
      <alignment horizontal="right"/>
      <protection locked="0"/>
    </xf>
    <xf numFmtId="165" fontId="29" fillId="5" borderId="18" xfId="15" applyNumberFormat="1" applyFont="1" applyFill="1" applyBorder="1" applyAlignment="1" applyProtection="1">
      <alignment horizontal="right"/>
      <protection locked="0"/>
    </xf>
    <xf numFmtId="0" fontId="28" fillId="0" borderId="54" xfId="0" applyFont="1" applyBorder="1" applyAlignment="1">
      <alignment horizontal="center"/>
    </xf>
    <xf numFmtId="0" fontId="35" fillId="0" borderId="3" xfId="0" applyFont="1" applyBorder="1" applyAlignment="1">
      <alignment horizontal="right"/>
    </xf>
    <xf numFmtId="0" fontId="70" fillId="0" borderId="0" xfId="7" applyFont="1"/>
    <xf numFmtId="1" fontId="35" fillId="0" borderId="28" xfId="7" applyNumberFormat="1" applyFont="1" applyBorder="1" applyAlignment="1">
      <alignment horizontal="center"/>
    </xf>
    <xf numFmtId="165" fontId="28" fillId="0" borderId="12" xfId="7" applyNumberFormat="1" applyFont="1" applyBorder="1" applyAlignment="1">
      <alignment horizontal="center"/>
    </xf>
    <xf numFmtId="1" fontId="35" fillId="0" borderId="13" xfId="7" applyNumberFormat="1" applyFont="1" applyBorder="1" applyAlignment="1">
      <alignment horizontal="center"/>
    </xf>
    <xf numFmtId="1" fontId="35" fillId="0" borderId="37" xfId="7" applyNumberFormat="1" applyFont="1" applyBorder="1" applyAlignment="1">
      <alignment horizontal="center"/>
    </xf>
    <xf numFmtId="165" fontId="28" fillId="0" borderId="5" xfId="7" applyNumberFormat="1" applyFont="1" applyBorder="1" applyAlignment="1">
      <alignment horizontal="center"/>
    </xf>
    <xf numFmtId="165" fontId="35" fillId="4" borderId="35" xfId="8" applyNumberFormat="1" applyFont="1" applyFill="1" applyBorder="1" applyAlignment="1">
      <alignment horizontal="center"/>
    </xf>
    <xf numFmtId="165" fontId="28" fillId="0" borderId="21" xfId="7" applyNumberFormat="1" applyFont="1" applyBorder="1" applyAlignment="1">
      <alignment horizontal="center"/>
    </xf>
    <xf numFmtId="165" fontId="28" fillId="0" borderId="46" xfId="7" applyNumberFormat="1" applyFont="1" applyBorder="1" applyAlignment="1">
      <alignment horizontal="center"/>
    </xf>
    <xf numFmtId="165" fontId="35" fillId="0" borderId="32" xfId="7" applyNumberFormat="1" applyFont="1" applyBorder="1" applyAlignment="1">
      <alignment horizontal="center"/>
    </xf>
    <xf numFmtId="1" fontId="35" fillId="5" borderId="69" xfId="0" applyNumberFormat="1" applyFont="1" applyFill="1" applyBorder="1" applyAlignment="1">
      <alignment horizontal="center"/>
    </xf>
    <xf numFmtId="1" fontId="35" fillId="5" borderId="4" xfId="0" applyNumberFormat="1" applyFont="1" applyFill="1" applyBorder="1" applyAlignment="1">
      <alignment horizontal="center"/>
    </xf>
    <xf numFmtId="1" fontId="28" fillId="5" borderId="4" xfId="0" applyNumberFormat="1" applyFont="1" applyFill="1" applyBorder="1" applyAlignment="1">
      <alignment horizontal="center"/>
    </xf>
    <xf numFmtId="165" fontId="60" fillId="5" borderId="4" xfId="0" applyNumberFormat="1" applyFont="1" applyFill="1" applyBorder="1" applyAlignment="1">
      <alignment horizontal="center"/>
    </xf>
    <xf numFmtId="165" fontId="35" fillId="5" borderId="11" xfId="0" applyNumberFormat="1" applyFont="1" applyFill="1" applyBorder="1" applyAlignment="1">
      <alignment horizontal="center"/>
    </xf>
    <xf numFmtId="165" fontId="29" fillId="5" borderId="31" xfId="0" applyNumberFormat="1" applyFont="1" applyFill="1" applyBorder="1" applyAlignment="1">
      <alignment horizontal="right"/>
    </xf>
    <xf numFmtId="165" fontId="29" fillId="5" borderId="4" xfId="0" applyNumberFormat="1" applyFont="1" applyFill="1" applyBorder="1" applyAlignment="1">
      <alignment horizontal="right"/>
    </xf>
    <xf numFmtId="165" fontId="29" fillId="5" borderId="4" xfId="0" applyNumberFormat="1" applyFont="1" applyFill="1" applyBorder="1"/>
    <xf numFmtId="165" fontId="29" fillId="5" borderId="11" xfId="0" applyNumberFormat="1" applyFont="1" applyFill="1" applyBorder="1" applyAlignment="1">
      <alignment horizontal="right"/>
    </xf>
    <xf numFmtId="165" fontId="69" fillId="0" borderId="3" xfId="0" applyNumberFormat="1" applyFont="1" applyBorder="1"/>
    <xf numFmtId="165" fontId="47" fillId="0" borderId="0" xfId="0" applyNumberFormat="1" applyFont="1"/>
    <xf numFmtId="0" fontId="31" fillId="5" borderId="0" xfId="0" applyFont="1" applyFill="1"/>
    <xf numFmtId="0" fontId="32" fillId="4" borderId="56" xfId="0" applyFont="1" applyFill="1" applyBorder="1" applyAlignment="1">
      <alignment vertical="center"/>
    </xf>
    <xf numFmtId="165" fontId="30" fillId="4" borderId="3" xfId="16" applyNumberFormat="1" applyFont="1" applyFill="1" applyBorder="1" applyAlignment="1">
      <alignment horizontal="right"/>
    </xf>
    <xf numFmtId="165" fontId="30" fillId="4" borderId="3" xfId="0" applyNumberFormat="1" applyFont="1" applyFill="1" applyBorder="1" applyAlignment="1"/>
    <xf numFmtId="165" fontId="71" fillId="0" borderId="3" xfId="8" applyNumberFormat="1" applyFont="1" applyBorder="1"/>
    <xf numFmtId="1" fontId="71" fillId="0" borderId="3" xfId="8" applyNumberFormat="1" applyFont="1" applyBorder="1"/>
    <xf numFmtId="165" fontId="62" fillId="0" borderId="3" xfId="0" applyNumberFormat="1" applyFont="1" applyFill="1" applyBorder="1" applyAlignment="1">
      <alignment horizontal="right"/>
    </xf>
    <xf numFmtId="165" fontId="62" fillId="4" borderId="3" xfId="0" applyNumberFormat="1" applyFont="1" applyFill="1" applyBorder="1" applyAlignment="1">
      <alignment horizontal="right"/>
    </xf>
    <xf numFmtId="165" fontId="62" fillId="0" borderId="3" xfId="0" applyNumberFormat="1" applyFont="1" applyBorder="1" applyAlignment="1">
      <alignment horizontal="right"/>
    </xf>
    <xf numFmtId="1" fontId="62" fillId="0" borderId="3" xfId="0" applyNumberFormat="1" applyFont="1" applyBorder="1" applyAlignment="1">
      <alignment horizontal="right"/>
    </xf>
    <xf numFmtId="1" fontId="57" fillId="4" borderId="3" xfId="0" applyNumberFormat="1" applyFont="1" applyFill="1" applyBorder="1" applyAlignment="1">
      <alignment horizontal="right"/>
    </xf>
    <xf numFmtId="1" fontId="62" fillId="4" borderId="3" xfId="0" applyNumberFormat="1" applyFont="1" applyFill="1" applyBorder="1" applyAlignment="1">
      <alignment horizontal="right"/>
    </xf>
    <xf numFmtId="0" fontId="62" fillId="4" borderId="13" xfId="0" applyFont="1" applyFill="1" applyBorder="1" applyAlignment="1">
      <alignment horizontal="center"/>
    </xf>
    <xf numFmtId="0" fontId="62" fillId="0" borderId="68" xfId="0" applyFont="1" applyFill="1" applyBorder="1" applyAlignment="1">
      <alignment horizontal="center"/>
    </xf>
    <xf numFmtId="0" fontId="62" fillId="0" borderId="13" xfId="0" applyFont="1" applyFill="1" applyBorder="1" applyAlignment="1">
      <alignment horizontal="center"/>
    </xf>
    <xf numFmtId="0" fontId="57" fillId="4" borderId="13" xfId="0" applyFont="1" applyFill="1" applyBorder="1" applyAlignment="1">
      <alignment horizontal="center"/>
    </xf>
    <xf numFmtId="0" fontId="62" fillId="7" borderId="13" xfId="0" applyFont="1" applyFill="1" applyBorder="1" applyAlignment="1">
      <alignment horizontal="center"/>
    </xf>
    <xf numFmtId="0" fontId="62" fillId="0" borderId="6" xfId="0" applyFont="1" applyFill="1" applyBorder="1" applyAlignment="1">
      <alignment horizontal="center"/>
    </xf>
    <xf numFmtId="165" fontId="62" fillId="0" borderId="3" xfId="0" applyNumberFormat="1" applyFont="1" applyFill="1" applyBorder="1" applyAlignment="1">
      <alignment horizontal="center"/>
    </xf>
    <xf numFmtId="165" fontId="57" fillId="0" borderId="3" xfId="0" applyNumberFormat="1" applyFont="1" applyFill="1" applyBorder="1" applyAlignment="1">
      <alignment horizontal="center"/>
    </xf>
    <xf numFmtId="1" fontId="57" fillId="0" borderId="3" xfId="0" applyNumberFormat="1" applyFont="1" applyFill="1" applyBorder="1" applyAlignment="1">
      <alignment horizontal="center"/>
    </xf>
    <xf numFmtId="165" fontId="28" fillId="0" borderId="64" xfId="0" applyNumberFormat="1" applyFont="1" applyBorder="1" applyAlignment="1">
      <alignment horizontal="center"/>
    </xf>
    <xf numFmtId="0" fontId="62" fillId="0" borderId="42" xfId="0" applyFont="1" applyBorder="1" applyAlignment="1">
      <alignment horizontal="center"/>
    </xf>
    <xf numFmtId="165" fontId="62" fillId="0" borderId="3" xfId="0" applyNumberFormat="1" applyFont="1" applyBorder="1" applyAlignment="1">
      <alignment horizontal="center"/>
    </xf>
    <xf numFmtId="165" fontId="57" fillId="0" borderId="64" xfId="0" applyNumberFormat="1" applyFont="1" applyBorder="1" applyAlignment="1">
      <alignment horizontal="center"/>
    </xf>
    <xf numFmtId="1" fontId="62" fillId="0" borderId="42" xfId="0" applyNumberFormat="1" applyFont="1" applyBorder="1" applyAlignment="1">
      <alignment horizontal="center"/>
    </xf>
    <xf numFmtId="165" fontId="30" fillId="4" borderId="5" xfId="16" applyNumberFormat="1" applyFont="1" applyFill="1" applyBorder="1" applyAlignment="1">
      <alignment horizontal="right"/>
    </xf>
    <xf numFmtId="165" fontId="30" fillId="4" borderId="5" xfId="0" applyNumberFormat="1" applyFont="1" applyFill="1" applyBorder="1" applyAlignment="1">
      <alignment horizontal="right"/>
    </xf>
    <xf numFmtId="0" fontId="30" fillId="4" borderId="12" xfId="0" applyFont="1" applyFill="1" applyBorder="1" applyAlignment="1">
      <alignment horizontal="right"/>
    </xf>
    <xf numFmtId="165" fontId="30" fillId="4" borderId="61" xfId="0" applyNumberFormat="1" applyFont="1" applyFill="1" applyBorder="1" applyAlignment="1">
      <alignment horizontal="right"/>
    </xf>
    <xf numFmtId="165" fontId="30" fillId="4" borderId="12" xfId="0" applyNumberFormat="1" applyFont="1" applyFill="1" applyBorder="1" applyAlignment="1">
      <alignment horizontal="right"/>
    </xf>
    <xf numFmtId="0" fontId="0" fillId="0" borderId="3" xfId="0" applyBorder="1"/>
    <xf numFmtId="0" fontId="35" fillId="0" borderId="35" xfId="0" applyFont="1" applyBorder="1" applyAlignment="1">
      <alignment horizontal="center"/>
    </xf>
    <xf numFmtId="165" fontId="30" fillId="4" borderId="10" xfId="0" applyNumberFormat="1" applyFont="1" applyFill="1" applyBorder="1" applyAlignment="1">
      <alignment horizontal="center"/>
    </xf>
    <xf numFmtId="1" fontId="35" fillId="0" borderId="35" xfId="8" applyNumberFormat="1" applyFont="1" applyBorder="1" applyAlignment="1">
      <alignment horizontal="center"/>
    </xf>
    <xf numFmtId="165" fontId="35" fillId="0" borderId="36" xfId="7" applyNumberFormat="1" applyFont="1" applyBorder="1" applyAlignment="1">
      <alignment horizontal="center"/>
    </xf>
    <xf numFmtId="0" fontId="72" fillId="0" borderId="0" xfId="7" applyFont="1"/>
    <xf numFmtId="165" fontId="28" fillId="0" borderId="16" xfId="7" applyNumberFormat="1" applyFont="1" applyBorder="1" applyAlignment="1">
      <alignment horizontal="center"/>
    </xf>
    <xf numFmtId="0" fontId="28" fillId="0" borderId="16" xfId="7" applyFont="1" applyBorder="1" applyAlignment="1">
      <alignment horizontal="center"/>
    </xf>
    <xf numFmtId="165" fontId="28" fillId="0" borderId="38" xfId="7" applyNumberFormat="1" applyFont="1" applyBorder="1" applyAlignment="1">
      <alignment horizontal="center"/>
    </xf>
    <xf numFmtId="0" fontId="74" fillId="0" borderId="0" xfId="7" applyFont="1" applyAlignment="1">
      <alignment horizontal="center"/>
    </xf>
    <xf numFmtId="0" fontId="70" fillId="0" borderId="0" xfId="7" applyFont="1" applyAlignment="1">
      <alignment horizontal="center"/>
    </xf>
    <xf numFmtId="0" fontId="73" fillId="0" borderId="0" xfId="7" applyFont="1" applyAlignment="1">
      <alignment horizontal="center"/>
    </xf>
    <xf numFmtId="1" fontId="35" fillId="0" borderId="35" xfId="7" applyNumberFormat="1" applyFont="1" applyBorder="1" applyAlignment="1">
      <alignment horizontal="center"/>
    </xf>
    <xf numFmtId="165" fontId="35" fillId="0" borderId="35" xfId="7" applyNumberFormat="1" applyFont="1" applyBorder="1" applyAlignment="1">
      <alignment horizontal="center"/>
    </xf>
    <xf numFmtId="1" fontId="28" fillId="0" borderId="28" xfId="12" applyNumberFormat="1" applyFont="1" applyBorder="1" applyAlignment="1">
      <alignment horizontal="center"/>
    </xf>
    <xf numFmtId="165" fontId="28" fillId="0" borderId="12" xfId="12" applyNumberFormat="1" applyFont="1" applyBorder="1" applyAlignment="1">
      <alignment horizontal="center"/>
    </xf>
    <xf numFmtId="165" fontId="28" fillId="0" borderId="15" xfId="7" applyNumberFormat="1" applyFont="1" applyBorder="1" applyAlignment="1">
      <alignment horizontal="center"/>
    </xf>
    <xf numFmtId="1" fontId="28" fillId="0" borderId="13" xfId="12" applyNumberFormat="1" applyFont="1" applyBorder="1" applyAlignment="1">
      <alignment horizontal="center"/>
    </xf>
    <xf numFmtId="165" fontId="28" fillId="0" borderId="3" xfId="12" applyNumberFormat="1" applyFont="1" applyBorder="1" applyAlignment="1">
      <alignment horizontal="center"/>
    </xf>
    <xf numFmtId="1" fontId="35" fillId="0" borderId="13" xfId="12" applyNumberFormat="1" applyFont="1" applyBorder="1" applyAlignment="1">
      <alignment horizontal="center"/>
    </xf>
    <xf numFmtId="1" fontId="28" fillId="0" borderId="37" xfId="12" applyNumberFormat="1" applyFont="1" applyBorder="1" applyAlignment="1">
      <alignment horizontal="center"/>
    </xf>
    <xf numFmtId="165" fontId="28" fillId="0" borderId="5" xfId="12" applyNumberFormat="1" applyFont="1" applyBorder="1" applyAlignment="1">
      <alignment horizontal="center"/>
    </xf>
    <xf numFmtId="0" fontId="35" fillId="4" borderId="13" xfId="0" applyFont="1" applyFill="1" applyBorder="1" applyAlignment="1">
      <alignment horizontal="center"/>
    </xf>
    <xf numFmtId="0" fontId="32" fillId="0" borderId="35" xfId="0" applyFont="1" applyBorder="1"/>
    <xf numFmtId="165" fontId="37" fillId="4" borderId="35" xfId="0" applyNumberFormat="1" applyFont="1" applyFill="1" applyBorder="1"/>
    <xf numFmtId="165" fontId="35" fillId="0" borderId="56" xfId="0" applyNumberFormat="1" applyFont="1" applyBorder="1"/>
    <xf numFmtId="1" fontId="35" fillId="0" borderId="68" xfId="1" applyNumberFormat="1" applyFont="1" applyFill="1" applyBorder="1"/>
    <xf numFmtId="1" fontId="35" fillId="0" borderId="6" xfId="1" applyNumberFormat="1" applyFont="1" applyFill="1" applyBorder="1"/>
    <xf numFmtId="1" fontId="35" fillId="0" borderId="40" xfId="0" applyNumberFormat="1" applyFont="1" applyFill="1" applyBorder="1"/>
    <xf numFmtId="1" fontId="35" fillId="0" borderId="41" xfId="0" applyNumberFormat="1" applyFont="1" applyFill="1" applyBorder="1"/>
    <xf numFmtId="1" fontId="28" fillId="0" borderId="3" xfId="1" applyNumberFormat="1" applyFont="1" applyFill="1" applyBorder="1"/>
    <xf numFmtId="0" fontId="29" fillId="8" borderId="0" xfId="0" applyFont="1" applyFill="1" applyBorder="1" applyAlignment="1">
      <alignment horizontal="right"/>
    </xf>
    <xf numFmtId="165" fontId="35" fillId="4" borderId="40" xfId="0" applyNumberFormat="1" applyFont="1" applyFill="1" applyBorder="1" applyAlignment="1">
      <alignment horizontal="left" indent="1"/>
    </xf>
    <xf numFmtId="1" fontId="35" fillId="0" borderId="40" xfId="0" applyNumberFormat="1" applyFont="1" applyBorder="1" applyAlignment="1">
      <alignment horizontal="center"/>
    </xf>
    <xf numFmtId="0" fontId="35" fillId="5" borderId="2" xfId="0" applyFont="1" applyFill="1" applyBorder="1"/>
    <xf numFmtId="1" fontId="35" fillId="0" borderId="3" xfId="0" applyNumberFormat="1" applyFont="1" applyBorder="1"/>
    <xf numFmtId="1" fontId="35" fillId="0" borderId="3" xfId="0" applyNumberFormat="1" applyFont="1" applyBorder="1" applyAlignment="1">
      <alignment horizontal="center"/>
    </xf>
    <xf numFmtId="0" fontId="28" fillId="5" borderId="3" xfId="0" applyFont="1" applyFill="1" applyBorder="1"/>
    <xf numFmtId="0" fontId="28" fillId="0" borderId="3" xfId="0" applyFont="1" applyBorder="1" applyAlignment="1">
      <alignment horizontal="right"/>
    </xf>
    <xf numFmtId="165" fontId="29" fillId="0" borderId="30" xfId="0" applyNumberFormat="1" applyFont="1" applyBorder="1"/>
    <xf numFmtId="165" fontId="30" fillId="0" borderId="38" xfId="0" applyNumberFormat="1" applyFont="1" applyBorder="1"/>
    <xf numFmtId="0" fontId="28" fillId="0" borderId="24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1" fontId="29" fillId="5" borderId="6" xfId="8" applyNumberFormat="1" applyFont="1" applyFill="1" applyBorder="1"/>
    <xf numFmtId="1" fontId="29" fillId="5" borderId="3" xfId="8" applyNumberFormat="1" applyFont="1" applyFill="1" applyBorder="1"/>
    <xf numFmtId="0" fontId="35" fillId="0" borderId="8" xfId="0" applyFont="1" applyBorder="1" applyAlignment="1">
      <alignment horizontal="right"/>
    </xf>
    <xf numFmtId="0" fontId="35" fillId="0" borderId="2" xfId="0" applyFont="1" applyBorder="1" applyAlignment="1">
      <alignment horizontal="right"/>
    </xf>
    <xf numFmtId="0" fontId="30" fillId="10" borderId="12" xfId="0" applyFont="1" applyFill="1" applyBorder="1"/>
    <xf numFmtId="0" fontId="30" fillId="10" borderId="30" xfId="0" applyFont="1" applyFill="1" applyBorder="1"/>
    <xf numFmtId="0" fontId="30" fillId="10" borderId="35" xfId="0" applyFont="1" applyFill="1" applyBorder="1"/>
    <xf numFmtId="0" fontId="30" fillId="10" borderId="34" xfId="0" applyFont="1" applyFill="1" applyBorder="1"/>
    <xf numFmtId="0" fontId="30" fillId="10" borderId="32" xfId="0" applyFont="1" applyFill="1" applyBorder="1"/>
    <xf numFmtId="0" fontId="8" fillId="10" borderId="27" xfId="0" applyFont="1" applyFill="1" applyBorder="1"/>
    <xf numFmtId="0" fontId="8" fillId="10" borderId="39" xfId="0" applyFont="1" applyFill="1" applyBorder="1"/>
    <xf numFmtId="17" fontId="8" fillId="10" borderId="40" xfId="0" applyNumberFormat="1" applyFont="1" applyFill="1" applyBorder="1"/>
    <xf numFmtId="0" fontId="8" fillId="10" borderId="41" xfId="0" applyFont="1" applyFill="1" applyBorder="1"/>
    <xf numFmtId="0" fontId="62" fillId="5" borderId="2" xfId="0" applyFont="1" applyFill="1" applyBorder="1" applyAlignment="1">
      <alignment horizontal="left" indent="1"/>
    </xf>
    <xf numFmtId="0" fontId="62" fillId="5" borderId="55" xfId="0" applyFont="1" applyFill="1" applyBorder="1" applyAlignment="1">
      <alignment horizontal="center"/>
    </xf>
    <xf numFmtId="1" fontId="10" fillId="0" borderId="0" xfId="0" applyNumberFormat="1" applyFont="1" applyBorder="1" applyAlignment="1"/>
    <xf numFmtId="1" fontId="9" fillId="0" borderId="0" xfId="0" applyNumberFormat="1" applyFont="1" applyBorder="1" applyAlignment="1"/>
    <xf numFmtId="0" fontId="0" fillId="0" borderId="0" xfId="0" applyAlignment="1">
      <alignment horizontal="center"/>
    </xf>
    <xf numFmtId="0" fontId="0" fillId="0" borderId="0" xfId="7" applyFont="1"/>
    <xf numFmtId="0" fontId="30" fillId="4" borderId="6" xfId="0" applyFont="1" applyFill="1" applyBorder="1" applyAlignment="1">
      <alignment horizontal="right"/>
    </xf>
    <xf numFmtId="165" fontId="75" fillId="0" borderId="3" xfId="0" applyNumberFormat="1" applyFont="1" applyBorder="1" applyAlignment="1">
      <alignment horizontal="right"/>
    </xf>
    <xf numFmtId="165" fontId="31" fillId="4" borderId="3" xfId="0" applyNumberFormat="1" applyFont="1" applyFill="1" applyBorder="1"/>
    <xf numFmtId="1" fontId="29" fillId="5" borderId="48" xfId="0" applyNumberFormat="1" applyFont="1" applyFill="1" applyBorder="1"/>
    <xf numFmtId="0" fontId="62" fillId="0" borderId="3" xfId="0" applyFont="1" applyBorder="1"/>
    <xf numFmtId="165" fontId="61" fillId="0" borderId="3" xfId="0" applyNumberFormat="1" applyFont="1" applyBorder="1"/>
    <xf numFmtId="165" fontId="62" fillId="7" borderId="3" xfId="0" applyNumberFormat="1" applyFont="1" applyFill="1" applyBorder="1" applyAlignment="1">
      <alignment horizontal="center"/>
    </xf>
    <xf numFmtId="0" fontId="62" fillId="0" borderId="3" xfId="0" applyFont="1" applyFill="1" applyBorder="1" applyAlignment="1">
      <alignment horizontal="right"/>
    </xf>
    <xf numFmtId="165" fontId="57" fillId="0" borderId="3" xfId="0" applyNumberFormat="1" applyFont="1" applyFill="1" applyBorder="1" applyAlignment="1">
      <alignment horizontal="right"/>
    </xf>
    <xf numFmtId="1" fontId="57" fillId="0" borderId="3" xfId="0" applyNumberFormat="1" applyFont="1" applyFill="1" applyBorder="1" applyAlignment="1">
      <alignment horizontal="right"/>
    </xf>
    <xf numFmtId="165" fontId="75" fillId="0" borderId="3" xfId="0" applyNumberFormat="1" applyFont="1" applyBorder="1" applyAlignment="1">
      <alignment horizontal="center"/>
    </xf>
    <xf numFmtId="165" fontId="62" fillId="0" borderId="34" xfId="0" applyNumberFormat="1" applyFont="1" applyBorder="1" applyAlignment="1">
      <alignment horizontal="center"/>
    </xf>
    <xf numFmtId="1" fontId="30" fillId="4" borderId="3" xfId="14" applyNumberFormat="1" applyFont="1" applyFill="1" applyBorder="1"/>
    <xf numFmtId="1" fontId="30" fillId="0" borderId="3" xfId="14" applyNumberFormat="1" applyFont="1" applyBorder="1"/>
    <xf numFmtId="2" fontId="75" fillId="0" borderId="3" xfId="18" applyNumberFormat="1" applyFont="1" applyBorder="1" applyAlignment="1">
      <alignment horizontal="right"/>
    </xf>
    <xf numFmtId="2" fontId="75" fillId="0" borderId="3" xfId="13" applyNumberFormat="1" applyFont="1" applyBorder="1"/>
    <xf numFmtId="165" fontId="30" fillId="4" borderId="3" xfId="0" applyNumberFormat="1" applyFont="1" applyFill="1" applyBorder="1"/>
    <xf numFmtId="165" fontId="30" fillId="4" borderId="3" xfId="14" applyNumberFormat="1" applyFont="1" applyFill="1" applyBorder="1"/>
    <xf numFmtId="1" fontId="30" fillId="4" borderId="3" xfId="0" applyNumberFormat="1" applyFont="1" applyFill="1" applyBorder="1"/>
    <xf numFmtId="165" fontId="75" fillId="4" borderId="3" xfId="18" applyNumberFormat="1" applyFont="1" applyFill="1" applyBorder="1" applyAlignment="1">
      <alignment horizontal="right"/>
    </xf>
    <xf numFmtId="165" fontId="76" fillId="0" borderId="3" xfId="0" applyNumberFormat="1" applyFont="1" applyBorder="1" applyAlignment="1">
      <alignment horizontal="right"/>
    </xf>
    <xf numFmtId="0" fontId="62" fillId="5" borderId="35" xfId="0" applyFont="1" applyFill="1" applyBorder="1" applyAlignment="1">
      <alignment horizontal="center"/>
    </xf>
    <xf numFmtId="165" fontId="62" fillId="0" borderId="55" xfId="0" applyNumberFormat="1" applyFont="1" applyBorder="1" applyAlignment="1">
      <alignment horizontal="center"/>
    </xf>
    <xf numFmtId="0" fontId="62" fillId="0" borderId="3" xfId="0" applyFont="1" applyBorder="1" applyAlignment="1">
      <alignment horizontal="center"/>
    </xf>
    <xf numFmtId="165" fontId="62" fillId="0" borderId="64" xfId="0" applyNumberFormat="1" applyFont="1" applyBorder="1" applyAlignment="1">
      <alignment horizontal="center"/>
    </xf>
    <xf numFmtId="0" fontId="62" fillId="0" borderId="2" xfId="0" applyFont="1" applyBorder="1" applyAlignment="1">
      <alignment horizontal="right"/>
    </xf>
    <xf numFmtId="0" fontId="62" fillId="0" borderId="54" xfId="0" applyFont="1" applyBorder="1" applyAlignment="1">
      <alignment horizontal="right"/>
    </xf>
    <xf numFmtId="0" fontId="62" fillId="0" borderId="2" xfId="0" applyFont="1" applyBorder="1" applyAlignment="1">
      <alignment horizontal="center"/>
    </xf>
    <xf numFmtId="0" fontId="77" fillId="0" borderId="0" xfId="7" applyFont="1" applyAlignment="1">
      <alignment horizontal="center"/>
    </xf>
    <xf numFmtId="0" fontId="69" fillId="0" borderId="3" xfId="11" applyFont="1" applyBorder="1"/>
    <xf numFmtId="0" fontId="69" fillId="4" borderId="3" xfId="0" applyFont="1" applyFill="1" applyBorder="1"/>
    <xf numFmtId="165" fontId="61" fillId="6" borderId="42" xfId="8" applyNumberFormat="1" applyFont="1" applyFill="1" applyBorder="1"/>
    <xf numFmtId="165" fontId="61" fillId="6" borderId="43" xfId="8" applyNumberFormat="1" applyFont="1" applyFill="1" applyBorder="1"/>
    <xf numFmtId="0" fontId="69" fillId="0" borderId="3" xfId="0" applyFont="1" applyBorder="1"/>
    <xf numFmtId="165" fontId="69" fillId="4" borderId="3" xfId="0" applyNumberFormat="1" applyFont="1" applyFill="1" applyBorder="1"/>
    <xf numFmtId="165" fontId="61" fillId="0" borderId="12" xfId="8" applyNumberFormat="1" applyFont="1" applyBorder="1"/>
    <xf numFmtId="165" fontId="61" fillId="6" borderId="6" xfId="8" applyNumberFormat="1" applyFont="1" applyFill="1" applyBorder="1"/>
    <xf numFmtId="165" fontId="69" fillId="0" borderId="4" xfId="11" applyNumberFormat="1" applyFont="1" applyBorder="1"/>
    <xf numFmtId="165" fontId="30" fillId="0" borderId="10" xfId="0" applyNumberFormat="1" applyFont="1" applyBorder="1" applyAlignment="1">
      <alignment horizontal="center"/>
    </xf>
    <xf numFmtId="165" fontId="35" fillId="0" borderId="35" xfId="0" applyNumberFormat="1" applyFont="1" applyBorder="1" applyAlignment="1">
      <alignment horizontal="center"/>
    </xf>
    <xf numFmtId="165" fontId="28" fillId="4" borderId="5" xfId="0" applyNumberFormat="1" applyFont="1" applyFill="1" applyBorder="1" applyAlignment="1">
      <alignment horizontal="center"/>
    </xf>
    <xf numFmtId="165" fontId="7" fillId="0" borderId="3" xfId="0" applyNumberFormat="1" applyFont="1" applyBorder="1" applyAlignment="1">
      <alignment horizontal="center"/>
    </xf>
    <xf numFmtId="0" fontId="35" fillId="0" borderId="35" xfId="0" applyFont="1" applyBorder="1"/>
    <xf numFmtId="0" fontId="32" fillId="0" borderId="33" xfId="0" applyFont="1" applyFill="1" applyBorder="1"/>
    <xf numFmtId="165" fontId="32" fillId="0" borderId="35" xfId="0" applyNumberFormat="1" applyFont="1" applyFill="1" applyBorder="1"/>
    <xf numFmtId="165" fontId="35" fillId="0" borderId="28" xfId="0" applyNumberFormat="1" applyFont="1" applyFill="1" applyBorder="1" applyAlignment="1">
      <alignment horizontal="center"/>
    </xf>
    <xf numFmtId="0" fontId="35" fillId="0" borderId="12" xfId="0" applyFont="1" applyFill="1" applyBorder="1" applyAlignment="1">
      <alignment horizontal="center"/>
    </xf>
    <xf numFmtId="165" fontId="35" fillId="0" borderId="13" xfId="0" applyNumberFormat="1" applyFont="1" applyFill="1" applyBorder="1" applyAlignment="1">
      <alignment horizontal="center"/>
    </xf>
    <xf numFmtId="1" fontId="35" fillId="0" borderId="3" xfId="7" applyNumberFormat="1" applyFont="1" applyBorder="1" applyAlignment="1">
      <alignment horizontal="center"/>
    </xf>
    <xf numFmtId="165" fontId="32" fillId="9" borderId="3" xfId="7" applyNumberFormat="1" applyFont="1" applyFill="1" applyBorder="1"/>
    <xf numFmtId="0" fontId="32" fillId="9" borderId="3" xfId="0" applyFont="1" applyFill="1" applyBorder="1" applyAlignment="1">
      <alignment horizontal="right"/>
    </xf>
    <xf numFmtId="165" fontId="32" fillId="9" borderId="3" xfId="0" applyNumberFormat="1" applyFont="1" applyFill="1" applyBorder="1" applyAlignment="1">
      <alignment horizontal="right"/>
    </xf>
    <xf numFmtId="0" fontId="35" fillId="5" borderId="55" xfId="0" applyFont="1" applyFill="1" applyBorder="1" applyAlignment="1">
      <alignment horizontal="right"/>
    </xf>
    <xf numFmtId="165" fontId="35" fillId="2" borderId="54" xfId="0" applyNumberFormat="1" applyFont="1" applyFill="1" applyBorder="1"/>
    <xf numFmtId="1" fontId="35" fillId="0" borderId="42" xfId="0" applyNumberFormat="1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42" xfId="0" applyFont="1" applyFill="1" applyBorder="1" applyAlignment="1">
      <alignment horizontal="center"/>
    </xf>
    <xf numFmtId="0" fontId="35" fillId="0" borderId="42" xfId="0" applyFont="1" applyBorder="1" applyAlignment="1">
      <alignment horizontal="center"/>
    </xf>
    <xf numFmtId="1" fontId="35" fillId="0" borderId="2" xfId="0" applyNumberFormat="1" applyFont="1" applyBorder="1"/>
    <xf numFmtId="0" fontId="69" fillId="0" borderId="10" xfId="0" applyFont="1" applyBorder="1"/>
    <xf numFmtId="165" fontId="35" fillId="7" borderId="12" xfId="0" applyNumberFormat="1" applyFont="1" applyFill="1" applyBorder="1" applyAlignment="1">
      <alignment horizontal="center"/>
    </xf>
    <xf numFmtId="0" fontId="35" fillId="7" borderId="13" xfId="0" applyFont="1" applyFill="1" applyBorder="1" applyAlignment="1">
      <alignment horizontal="center"/>
    </xf>
    <xf numFmtId="165" fontId="69" fillId="0" borderId="6" xfId="0" applyNumberFormat="1" applyFont="1" applyBorder="1"/>
    <xf numFmtId="0" fontId="69" fillId="0" borderId="6" xfId="0" applyFont="1" applyBorder="1"/>
    <xf numFmtId="0" fontId="69" fillId="0" borderId="6" xfId="11" applyFont="1" applyBorder="1"/>
    <xf numFmtId="0" fontId="69" fillId="0" borderId="12" xfId="0" applyFont="1" applyBorder="1"/>
    <xf numFmtId="0" fontId="78" fillId="0" borderId="6" xfId="0" applyFont="1" applyBorder="1"/>
    <xf numFmtId="0" fontId="78" fillId="0" borderId="3" xfId="0" applyFont="1" applyBorder="1"/>
    <xf numFmtId="1" fontId="29" fillId="0" borderId="28" xfId="6" applyNumberFormat="1" applyFont="1" applyFill="1" applyBorder="1" applyAlignment="1">
      <alignment horizontal="right"/>
    </xf>
    <xf numFmtId="165" fontId="29" fillId="0" borderId="13" xfId="6" applyNumberFormat="1" applyFont="1" applyFill="1" applyBorder="1" applyAlignment="1">
      <alignment horizontal="right"/>
    </xf>
    <xf numFmtId="1" fontId="29" fillId="0" borderId="13" xfId="6" applyNumberFormat="1" applyFont="1" applyFill="1" applyBorder="1" applyAlignment="1">
      <alignment horizontal="right"/>
    </xf>
    <xf numFmtId="1" fontId="29" fillId="0" borderId="37" xfId="6" applyNumberFormat="1" applyFont="1" applyFill="1" applyBorder="1" applyAlignment="1">
      <alignment horizontal="right"/>
    </xf>
    <xf numFmtId="165" fontId="28" fillId="0" borderId="10" xfId="0" applyNumberFormat="1" applyFont="1" applyFill="1" applyBorder="1" applyAlignment="1">
      <alignment horizontal="right"/>
    </xf>
    <xf numFmtId="165" fontId="35" fillId="0" borderId="34" xfId="0" applyNumberFormat="1" applyFont="1" applyFill="1" applyBorder="1" applyAlignment="1">
      <alignment horizontal="center"/>
    </xf>
    <xf numFmtId="165" fontId="12" fillId="0" borderId="0" xfId="0" applyNumberFormat="1" applyFont="1" applyFill="1" applyBorder="1" applyAlignment="1">
      <alignment horizontal="right"/>
    </xf>
    <xf numFmtId="165" fontId="10" fillId="0" borderId="0" xfId="0" applyNumberFormat="1" applyFont="1" applyFill="1" applyBorder="1" applyAlignment="1">
      <alignment horizontal="center"/>
    </xf>
    <xf numFmtId="1" fontId="20" fillId="0" borderId="0" xfId="0" applyNumberFormat="1" applyFont="1" applyFill="1" applyBorder="1" applyAlignment="1">
      <alignment horizontal="left"/>
    </xf>
    <xf numFmtId="1" fontId="29" fillId="0" borderId="11" xfId="0" applyNumberFormat="1" applyFont="1" applyFill="1" applyBorder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1" fontId="35" fillId="0" borderId="42" xfId="0" applyNumberFormat="1" applyFont="1" applyBorder="1"/>
    <xf numFmtId="0" fontId="35" fillId="0" borderId="43" xfId="0" applyFont="1" applyFill="1" applyBorder="1" applyAlignment="1">
      <alignment horizontal="center"/>
    </xf>
    <xf numFmtId="165" fontId="35" fillId="4" borderId="12" xfId="0" applyNumberFormat="1" applyFont="1" applyFill="1" applyBorder="1" applyAlignment="1">
      <alignment horizontal="center"/>
    </xf>
    <xf numFmtId="0" fontId="32" fillId="4" borderId="14" xfId="0" applyFont="1" applyFill="1" applyBorder="1" applyAlignment="1">
      <alignment horizontal="left" wrapText="1"/>
    </xf>
    <xf numFmtId="0" fontId="35" fillId="4" borderId="14" xfId="0" applyFont="1" applyFill="1" applyBorder="1" applyAlignment="1">
      <alignment wrapText="1"/>
    </xf>
    <xf numFmtId="0" fontId="35" fillId="4" borderId="14" xfId="0" applyFont="1" applyFill="1" applyBorder="1" applyAlignment="1">
      <alignment horizontal="left" wrapText="1"/>
    </xf>
    <xf numFmtId="0" fontId="35" fillId="4" borderId="49" xfId="0" applyFont="1" applyFill="1" applyBorder="1" applyAlignment="1">
      <alignment wrapText="1"/>
    </xf>
    <xf numFmtId="0" fontId="32" fillId="4" borderId="3" xfId="0" applyFont="1" applyFill="1" applyBorder="1" applyAlignment="1">
      <alignment wrapText="1"/>
    </xf>
    <xf numFmtId="0" fontId="41" fillId="4" borderId="3" xfId="0" applyFont="1" applyFill="1" applyBorder="1" applyAlignment="1">
      <alignment wrapText="1"/>
    </xf>
    <xf numFmtId="1" fontId="29" fillId="5" borderId="3" xfId="14" applyNumberFormat="1" applyFont="1" applyFill="1" applyBorder="1"/>
    <xf numFmtId="165" fontId="29" fillId="5" borderId="3" xfId="0" applyNumberFormat="1" applyFont="1" applyFill="1" applyBorder="1"/>
    <xf numFmtId="1" fontId="29" fillId="5" borderId="3" xfId="0" applyNumberFormat="1" applyFont="1" applyFill="1" applyBorder="1"/>
    <xf numFmtId="1" fontId="29" fillId="5" borderId="3" xfId="13" applyNumberFormat="1" applyFont="1" applyFill="1" applyBorder="1"/>
    <xf numFmtId="1" fontId="75" fillId="5" borderId="3" xfId="0" applyNumberFormat="1" applyFont="1" applyFill="1" applyBorder="1" applyAlignment="1">
      <alignment horizontal="right"/>
    </xf>
    <xf numFmtId="165" fontId="37" fillId="4" borderId="3" xfId="8" applyNumberFormat="1" applyFont="1" applyFill="1" applyBorder="1"/>
    <xf numFmtId="165" fontId="29" fillId="7" borderId="3" xfId="0" applyNumberFormat="1" applyFont="1" applyFill="1" applyBorder="1" applyAlignment="1">
      <alignment horizontal="center"/>
    </xf>
    <xf numFmtId="0" fontId="29" fillId="0" borderId="21" xfId="0" applyFont="1" applyFill="1" applyBorder="1" applyAlignment="1"/>
    <xf numFmtId="0" fontId="29" fillId="0" borderId="20" xfId="0" applyFont="1" applyFill="1" applyBorder="1" applyAlignment="1"/>
    <xf numFmtId="0" fontId="29" fillId="0" borderId="4" xfId="0" applyFont="1" applyFill="1" applyBorder="1" applyAlignment="1"/>
    <xf numFmtId="0" fontId="32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9" fillId="0" borderId="54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32" fillId="5" borderId="1" xfId="0" applyFont="1" applyFill="1" applyBorder="1" applyAlignment="1">
      <alignment horizontal="center" vertical="center" wrapText="1"/>
    </xf>
    <xf numFmtId="0" fontId="32" fillId="5" borderId="2" xfId="0" applyFont="1" applyFill="1" applyBorder="1" applyAlignment="1">
      <alignment horizontal="center" vertical="center" wrapText="1"/>
    </xf>
    <xf numFmtId="49" fontId="0" fillId="5" borderId="70" xfId="0" applyNumberForma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0" fontId="28" fillId="0" borderId="24" xfId="0" applyFont="1" applyBorder="1" applyAlignment="1">
      <alignment horizontal="center" wrapText="1"/>
    </xf>
    <xf numFmtId="0" fontId="31" fillId="5" borderId="1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wrapText="1"/>
    </xf>
    <xf numFmtId="0" fontId="31" fillId="0" borderId="23" xfId="0" applyFont="1" applyBorder="1" applyAlignment="1">
      <alignment horizontal="center" wrapText="1"/>
    </xf>
    <xf numFmtId="0" fontId="31" fillId="0" borderId="2" xfId="0" applyFont="1" applyBorder="1" applyAlignment="1">
      <alignment horizontal="center" wrapText="1"/>
    </xf>
    <xf numFmtId="0" fontId="39" fillId="0" borderId="54" xfId="0" applyFont="1" applyBorder="1" applyAlignment="1">
      <alignment horizontal="center"/>
    </xf>
    <xf numFmtId="0" fontId="31" fillId="0" borderId="1" xfId="0" applyFont="1" applyFill="1" applyBorder="1" applyAlignment="1">
      <alignment horizontal="center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wrapText="1"/>
    </xf>
    <xf numFmtId="0" fontId="31" fillId="4" borderId="2" xfId="0" applyFont="1" applyFill="1" applyBorder="1" applyAlignment="1">
      <alignment horizontal="center" wrapText="1"/>
    </xf>
    <xf numFmtId="0" fontId="28" fillId="0" borderId="57" xfId="0" applyFont="1" applyBorder="1" applyAlignment="1">
      <alignment horizontal="center" wrapText="1"/>
    </xf>
    <xf numFmtId="0" fontId="28" fillId="0" borderId="53" xfId="0" applyFont="1" applyBorder="1" applyAlignment="1">
      <alignment horizontal="center" wrapText="1"/>
    </xf>
    <xf numFmtId="0" fontId="28" fillId="0" borderId="56" xfId="0" applyFont="1" applyBorder="1" applyAlignment="1">
      <alignment horizontal="center" wrapText="1"/>
    </xf>
    <xf numFmtId="0" fontId="0" fillId="0" borderId="54" xfId="0" applyBorder="1" applyAlignment="1">
      <alignment horizontal="center"/>
    </xf>
    <xf numFmtId="0" fontId="28" fillId="0" borderId="1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wrapText="1"/>
    </xf>
    <xf numFmtId="0" fontId="28" fillId="0" borderId="23" xfId="0" applyFont="1" applyFill="1" applyBorder="1" applyAlignment="1">
      <alignment horizontal="center" wrapText="1"/>
    </xf>
    <xf numFmtId="49" fontId="0" fillId="8" borderId="7" xfId="0" applyNumberFormat="1" applyFill="1" applyBorder="1" applyAlignment="1">
      <alignment horizontal="center"/>
    </xf>
    <xf numFmtId="49" fontId="0" fillId="8" borderId="9" xfId="0" applyNumberFormat="1" applyFill="1" applyBorder="1" applyAlignment="1">
      <alignment horizontal="center"/>
    </xf>
    <xf numFmtId="49" fontId="0" fillId="8" borderId="24" xfId="0" applyNumberFormat="1" applyFill="1" applyBorder="1" applyAlignment="1">
      <alignment horizontal="center"/>
    </xf>
    <xf numFmtId="0" fontId="31" fillId="5" borderId="1" xfId="0" applyFont="1" applyFill="1" applyBorder="1" applyAlignment="1">
      <alignment horizontal="center" wrapText="1"/>
    </xf>
    <xf numFmtId="0" fontId="31" fillId="5" borderId="23" xfId="0" applyFont="1" applyFill="1" applyBorder="1" applyAlignment="1">
      <alignment horizontal="center" wrapText="1"/>
    </xf>
    <xf numFmtId="0" fontId="28" fillId="0" borderId="1" xfId="0" applyFont="1" applyBorder="1" applyAlignment="1">
      <alignment horizontal="center" wrapText="1"/>
    </xf>
    <xf numFmtId="0" fontId="28" fillId="0" borderId="23" xfId="0" applyFont="1" applyBorder="1" applyAlignment="1">
      <alignment horizontal="center" wrapText="1"/>
    </xf>
    <xf numFmtId="0" fontId="28" fillId="0" borderId="2" xfId="0" applyFont="1" applyBorder="1" applyAlignment="1">
      <alignment horizontal="center" wrapText="1"/>
    </xf>
    <xf numFmtId="0" fontId="35" fillId="0" borderId="54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54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29" fillId="0" borderId="1" xfId="0" applyFont="1" applyBorder="1" applyAlignment="1">
      <alignment horizontal="center" wrapText="1"/>
    </xf>
    <xf numFmtId="0" fontId="35" fillId="0" borderId="2" xfId="0" applyFont="1" applyBorder="1" applyAlignment="1">
      <alignment horizontal="center" wrapText="1"/>
    </xf>
    <xf numFmtId="0" fontId="35" fillId="0" borderId="7" xfId="0" applyFont="1" applyBorder="1" applyAlignment="1">
      <alignment wrapText="1"/>
    </xf>
    <xf numFmtId="0" fontId="28" fillId="0" borderId="9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35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8" fillId="0" borderId="24" xfId="0" applyFont="1" applyBorder="1" applyAlignment="1">
      <alignment horizontal="center"/>
    </xf>
    <xf numFmtId="14" fontId="30" fillId="0" borderId="7" xfId="0" applyNumberFormat="1" applyFont="1" applyFill="1" applyBorder="1" applyAlignment="1">
      <alignment horizontal="center"/>
    </xf>
    <xf numFmtId="0" fontId="30" fillId="0" borderId="24" xfId="0" applyFont="1" applyFill="1" applyBorder="1" applyAlignment="1">
      <alignment horizontal="center"/>
    </xf>
    <xf numFmtId="0" fontId="28" fillId="4" borderId="7" xfId="0" applyFont="1" applyFill="1" applyBorder="1" applyAlignment="1">
      <alignment horizontal="center"/>
    </xf>
    <xf numFmtId="0" fontId="28" fillId="4" borderId="9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0" fillId="2" borderId="54" xfId="7" applyFont="1" applyFill="1" applyBorder="1" applyAlignment="1">
      <alignment horizontal="center"/>
    </xf>
    <xf numFmtId="0" fontId="42" fillId="0" borderId="54" xfId="7" applyFont="1" applyBorder="1" applyAlignment="1">
      <alignment horizontal="center"/>
    </xf>
    <xf numFmtId="0" fontId="8" fillId="9" borderId="7" xfId="7" applyFont="1" applyFill="1" applyBorder="1" applyAlignment="1">
      <alignment horizontal="center"/>
    </xf>
    <xf numFmtId="0" fontId="8" fillId="9" borderId="24" xfId="7" applyFont="1" applyFill="1" applyBorder="1" applyAlignment="1">
      <alignment horizontal="center"/>
    </xf>
    <xf numFmtId="0" fontId="31" fillId="0" borderId="1" xfId="7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0" fontId="33" fillId="6" borderId="1" xfId="7" applyFont="1" applyFill="1" applyBorder="1" applyAlignment="1">
      <alignment horizontal="center" vertical="center" wrapText="1"/>
    </xf>
    <xf numFmtId="0" fontId="47" fillId="6" borderId="23" xfId="0" applyFont="1" applyFill="1" applyBorder="1" applyAlignment="1">
      <alignment horizontal="center" vertical="center" wrapText="1"/>
    </xf>
    <xf numFmtId="0" fontId="28" fillId="6" borderId="7" xfId="7" applyFont="1" applyFill="1" applyBorder="1" applyAlignment="1">
      <alignment horizontal="center"/>
    </xf>
    <xf numFmtId="0" fontId="28" fillId="6" borderId="9" xfId="7" applyFont="1" applyFill="1" applyBorder="1" applyAlignment="1">
      <alignment horizontal="center"/>
    </xf>
    <xf numFmtId="0" fontId="28" fillId="6" borderId="24" xfId="7" applyFont="1" applyFill="1" applyBorder="1" applyAlignment="1">
      <alignment horizontal="center"/>
    </xf>
    <xf numFmtId="0" fontId="8" fillId="9" borderId="9" xfId="7" applyFont="1" applyFill="1" applyBorder="1" applyAlignment="1">
      <alignment horizontal="center"/>
    </xf>
    <xf numFmtId="0" fontId="28" fillId="0" borderId="23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23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/>
    </xf>
    <xf numFmtId="0" fontId="35" fillId="0" borderId="9" xfId="7" applyFont="1" applyBorder="1" applyAlignment="1">
      <alignment horizontal="center"/>
    </xf>
    <xf numFmtId="0" fontId="35" fillId="0" borderId="24" xfId="7" applyFont="1" applyBorder="1" applyAlignment="1">
      <alignment horizontal="center"/>
    </xf>
    <xf numFmtId="0" fontId="30" fillId="0" borderId="1" xfId="8" applyFont="1" applyBorder="1" applyAlignment="1">
      <alignment horizontal="center" vertical="center" wrapText="1"/>
    </xf>
    <xf numFmtId="0" fontId="30" fillId="0" borderId="2" xfId="8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0" fillId="0" borderId="1" xfId="7" applyFont="1" applyFill="1" applyBorder="1" applyAlignment="1">
      <alignment horizontal="center" vertical="center"/>
    </xf>
    <xf numFmtId="0" fontId="30" fillId="0" borderId="2" xfId="7" applyFont="1" applyFill="1" applyBorder="1" applyAlignment="1">
      <alignment horizontal="center" vertical="center"/>
    </xf>
    <xf numFmtId="0" fontId="28" fillId="0" borderId="1" xfId="8" applyFont="1" applyBorder="1" applyAlignment="1">
      <alignment horizontal="center" vertical="center" wrapText="1"/>
    </xf>
    <xf numFmtId="0" fontId="28" fillId="0" borderId="23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35" fillId="0" borderId="54" xfId="7" applyFont="1" applyBorder="1" applyAlignment="1">
      <alignment horizontal="center"/>
    </xf>
    <xf numFmtId="0" fontId="35" fillId="0" borderId="7" xfId="7" applyFont="1" applyBorder="1" applyAlignment="1">
      <alignment horizontal="center" wrapText="1"/>
    </xf>
    <xf numFmtId="0" fontId="35" fillId="0" borderId="9" xfId="7" applyFont="1" applyBorder="1" applyAlignment="1">
      <alignment horizontal="center" wrapText="1"/>
    </xf>
    <xf numFmtId="0" fontId="35" fillId="0" borderId="24" xfId="7" applyFont="1" applyBorder="1" applyAlignment="1">
      <alignment horizontal="center" wrapText="1"/>
    </xf>
    <xf numFmtId="0" fontId="35" fillId="0" borderId="7" xfId="7" applyFont="1" applyBorder="1" applyAlignment="1">
      <alignment horizontal="center" vertical="center"/>
    </xf>
    <xf numFmtId="0" fontId="35" fillId="0" borderId="9" xfId="7" applyFont="1" applyBorder="1" applyAlignment="1">
      <alignment horizontal="center" vertical="center"/>
    </xf>
    <xf numFmtId="0" fontId="35" fillId="0" borderId="24" xfId="7" applyFont="1" applyBorder="1" applyAlignment="1">
      <alignment horizontal="center" vertical="center"/>
    </xf>
    <xf numFmtId="0" fontId="30" fillId="0" borderId="57" xfId="8" applyFont="1" applyBorder="1" applyAlignment="1">
      <alignment horizontal="center" vertical="center" wrapText="1"/>
    </xf>
    <xf numFmtId="0" fontId="23" fillId="0" borderId="56" xfId="0" applyFont="1" applyBorder="1" applyAlignment="1">
      <alignment horizontal="center" vertical="center" wrapText="1"/>
    </xf>
    <xf numFmtId="0" fontId="29" fillId="0" borderId="57" xfId="8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31" fillId="0" borderId="6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wrapText="1"/>
    </xf>
    <xf numFmtId="0" fontId="32" fillId="0" borderId="23" xfId="0" applyFont="1" applyBorder="1" applyAlignment="1">
      <alignment horizontal="center" wrapText="1"/>
    </xf>
    <xf numFmtId="0" fontId="31" fillId="5" borderId="67" xfId="0" applyFont="1" applyFill="1" applyBorder="1" applyAlignment="1">
      <alignment horizontal="center" vertical="center" wrapText="1"/>
    </xf>
    <xf numFmtId="0" fontId="31" fillId="4" borderId="23" xfId="0" applyFont="1" applyFill="1" applyBorder="1" applyAlignment="1">
      <alignment horizontal="center" wrapText="1"/>
    </xf>
    <xf numFmtId="0" fontId="31" fillId="0" borderId="54" xfId="8" applyFont="1" applyBorder="1" applyAlignment="1">
      <alignment horizontal="center"/>
    </xf>
    <xf numFmtId="0" fontId="32" fillId="0" borderId="7" xfId="8" applyFont="1" applyBorder="1" applyAlignment="1">
      <alignment horizontal="center"/>
    </xf>
    <xf numFmtId="0" fontId="32" fillId="0" borderId="9" xfId="8" applyFont="1" applyBorder="1" applyAlignment="1">
      <alignment horizontal="center"/>
    </xf>
    <xf numFmtId="0" fontId="32" fillId="0" borderId="24" xfId="8" applyFont="1" applyBorder="1" applyAlignment="1">
      <alignment horizontal="center"/>
    </xf>
    <xf numFmtId="0" fontId="26" fillId="8" borderId="7" xfId="0" applyFont="1" applyFill="1" applyBorder="1" applyAlignment="1">
      <alignment horizontal="center"/>
    </xf>
    <xf numFmtId="0" fontId="26" fillId="8" borderId="9" xfId="0" applyFont="1" applyFill="1" applyBorder="1" applyAlignment="1">
      <alignment horizontal="center"/>
    </xf>
    <xf numFmtId="0" fontId="26" fillId="8" borderId="24" xfId="0" applyFont="1" applyFill="1" applyBorder="1" applyAlignment="1">
      <alignment horizontal="center"/>
    </xf>
    <xf numFmtId="0" fontId="35" fillId="0" borderId="7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1" fillId="0" borderId="9" xfId="0" applyFont="1" applyBorder="1" applyAlignment="1">
      <alignment horizontal="center"/>
    </xf>
    <xf numFmtId="0" fontId="31" fillId="0" borderId="62" xfId="0" applyFont="1" applyBorder="1" applyAlignment="1">
      <alignment horizontal="center"/>
    </xf>
    <xf numFmtId="0" fontId="31" fillId="0" borderId="64" xfId="0" applyFont="1" applyBorder="1" applyAlignment="1">
      <alignment horizontal="center"/>
    </xf>
    <xf numFmtId="0" fontId="36" fillId="0" borderId="54" xfId="0" applyFont="1" applyBorder="1" applyAlignment="1">
      <alignment horizontal="center"/>
    </xf>
    <xf numFmtId="0" fontId="48" fillId="0" borderId="0" xfId="0" applyFont="1" applyBorder="1" applyAlignment="1">
      <alignment horizontal="center" wrapText="1"/>
    </xf>
    <xf numFmtId="0" fontId="48" fillId="0" borderId="54" xfId="0" applyFont="1" applyBorder="1" applyAlignment="1">
      <alignment horizontal="center" wrapText="1"/>
    </xf>
    <xf numFmtId="14" fontId="32" fillId="4" borderId="1" xfId="0" applyNumberFormat="1" applyFont="1" applyFill="1" applyBorder="1" applyAlignment="1">
      <alignment horizontal="center" vertical="center" textRotation="90" wrapText="1"/>
    </xf>
    <xf numFmtId="0" fontId="0" fillId="4" borderId="23" xfId="0" applyFill="1" applyBorder="1"/>
    <xf numFmtId="0" fontId="32" fillId="4" borderId="23" xfId="0" applyFont="1" applyFill="1" applyBorder="1" applyAlignment="1">
      <alignment horizontal="center" vertical="center" textRotation="90" wrapText="1"/>
    </xf>
    <xf numFmtId="0" fontId="32" fillId="4" borderId="7" xfId="0" applyFont="1" applyFill="1" applyBorder="1" applyAlignment="1">
      <alignment horizontal="center"/>
    </xf>
    <xf numFmtId="0" fontId="32" fillId="4" borderId="24" xfId="0" applyFont="1" applyFill="1" applyBorder="1" applyAlignment="1">
      <alignment horizontal="center"/>
    </xf>
    <xf numFmtId="0" fontId="37" fillId="3" borderId="1" xfId="0" applyFont="1" applyFill="1" applyBorder="1" applyAlignment="1">
      <alignment horizontal="center" wrapText="1"/>
    </xf>
    <xf numFmtId="0" fontId="33" fillId="3" borderId="23" xfId="0" applyFont="1" applyFill="1" applyBorder="1" applyAlignment="1">
      <alignment horizontal="center" wrapText="1"/>
    </xf>
    <xf numFmtId="0" fontId="33" fillId="3" borderId="2" xfId="0" applyFont="1" applyFill="1" applyBorder="1" applyAlignment="1">
      <alignment horizontal="center" wrapText="1"/>
    </xf>
    <xf numFmtId="0" fontId="37" fillId="0" borderId="1" xfId="0" applyFont="1" applyBorder="1" applyAlignment="1">
      <alignment horizontal="center" wrapText="1"/>
    </xf>
    <xf numFmtId="0" fontId="33" fillId="0" borderId="23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1" fillId="0" borderId="57" xfId="0" applyFont="1" applyBorder="1" applyAlignment="1">
      <alignment horizontal="center" wrapText="1"/>
    </xf>
    <xf numFmtId="0" fontId="31" fillId="0" borderId="64" xfId="0" applyFont="1" applyBorder="1" applyAlignment="1">
      <alignment horizontal="center" wrapText="1"/>
    </xf>
    <xf numFmtId="0" fontId="31" fillId="0" borderId="56" xfId="0" applyFont="1" applyBorder="1" applyAlignment="1">
      <alignment horizontal="center" wrapText="1"/>
    </xf>
    <xf numFmtId="0" fontId="31" fillId="0" borderId="55" xfId="0" applyFont="1" applyBorder="1" applyAlignment="1">
      <alignment horizontal="center" wrapText="1"/>
    </xf>
    <xf numFmtId="0" fontId="28" fillId="0" borderId="6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32" fillId="0" borderId="57" xfId="0" applyFont="1" applyFill="1" applyBorder="1" applyAlignment="1">
      <alignment horizontal="center" vertical="center" wrapText="1"/>
    </xf>
    <xf numFmtId="0" fontId="28" fillId="0" borderId="64" xfId="0" applyFont="1" applyFill="1" applyBorder="1" applyAlignment="1">
      <alignment horizontal="center" vertical="center" wrapText="1"/>
    </xf>
    <xf numFmtId="0" fontId="28" fillId="0" borderId="56" xfId="0" applyFont="1" applyFill="1" applyBorder="1" applyAlignment="1">
      <alignment horizontal="center" vertical="center" wrapText="1"/>
    </xf>
    <xf numFmtId="0" fontId="28" fillId="0" borderId="55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39" fillId="0" borderId="24" xfId="0" applyFont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9" xfId="0" applyFont="1" applyFill="1" applyBorder="1" applyAlignment="1">
      <alignment horizontal="center" wrapText="1"/>
    </xf>
    <xf numFmtId="0" fontId="39" fillId="0" borderId="24" xfId="0" applyFont="1" applyFill="1" applyBorder="1" applyAlignment="1">
      <alignment horizontal="center" wrapText="1"/>
    </xf>
    <xf numFmtId="0" fontId="32" fillId="0" borderId="64" xfId="0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wrapText="1"/>
    </xf>
    <xf numFmtId="0" fontId="33" fillId="0" borderId="23" xfId="0" applyFont="1" applyFill="1" applyBorder="1" applyAlignment="1">
      <alignment horizontal="center" wrapText="1"/>
    </xf>
  </cellXfs>
  <cellStyles count="19">
    <cellStyle name="Обычный" xfId="0" builtinId="0"/>
    <cellStyle name="Обычный 2" xfId="1"/>
    <cellStyle name="Обычный 2 2" xfId="2"/>
    <cellStyle name="Обычный 2 2 2" xfId="3"/>
    <cellStyle name="Обычный 3" xfId="4"/>
    <cellStyle name="Обычный_ANALIS" xfId="5"/>
    <cellStyle name="Обычный_ВодкаРайоны2003" xfId="6"/>
    <cellStyle name="Обычный_декабрь 2006" xfId="7"/>
    <cellStyle name="Обычный_инфор" xfId="8"/>
    <cellStyle name="Обычный_Июнь 2006" xfId="9"/>
    <cellStyle name="Обычный_Лист1" xfId="10"/>
    <cellStyle name="Обычный_Май  2004" xfId="11"/>
    <cellStyle name="Обычный_Март 2008" xfId="12"/>
    <cellStyle name="Обычный_Октябрь 2007" xfId="13"/>
    <cellStyle name="Обычный_Разбивка по месяцам 2007" xfId="14"/>
    <cellStyle name="Обычный_Старошайговский-АПК" xfId="15"/>
    <cellStyle name="Финансовый" xfId="16" builtinId="3"/>
    <cellStyle name="Финансовый 2" xfId="17"/>
    <cellStyle name="Финансовый_Октябрь 2007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J53"/>
  <sheetViews>
    <sheetView tabSelected="1" zoomScale="75" zoomScaleNormal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10" sqref="J10"/>
    </sheetView>
  </sheetViews>
  <sheetFormatPr defaultRowHeight="15"/>
  <cols>
    <col min="1" max="1" width="18.54296875" customWidth="1"/>
    <col min="2" max="2" width="6.81640625" customWidth="1"/>
    <col min="3" max="3" width="7.54296875" customWidth="1"/>
    <col min="4" max="4" width="8.08984375" customWidth="1"/>
    <col min="5" max="5" width="6.08984375" customWidth="1"/>
    <col min="6" max="6" width="7.54296875" customWidth="1"/>
    <col min="7" max="7" width="9" customWidth="1"/>
    <col min="8" max="8" width="6.1796875" customWidth="1"/>
    <col min="9" max="9" width="7.81640625" customWidth="1"/>
    <col min="10" max="10" width="8.36328125" customWidth="1"/>
    <col min="11" max="11" width="6.453125" customWidth="1"/>
    <col min="12" max="12" width="6.81640625" customWidth="1"/>
    <col min="13" max="13" width="8" style="230" customWidth="1"/>
    <col min="14" max="14" width="6.36328125" customWidth="1"/>
    <col min="15" max="15" width="7" customWidth="1"/>
    <col min="16" max="16" width="6.1796875" customWidth="1"/>
    <col min="17" max="17" width="24.6328125" customWidth="1"/>
    <col min="19" max="19" width="9.1796875" customWidth="1"/>
    <col min="21" max="21" width="11.81640625" customWidth="1"/>
  </cols>
  <sheetData>
    <row r="1" spans="1:36" s="224" customFormat="1" ht="18" customHeight="1">
      <c r="A1" s="852" t="s">
        <v>434</v>
      </c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852"/>
      <c r="Q1" s="606"/>
      <c r="R1" s="606"/>
      <c r="S1" s="606"/>
      <c r="T1" s="606"/>
      <c r="U1" s="607"/>
      <c r="V1" s="607"/>
      <c r="W1" s="607"/>
      <c r="X1" s="607"/>
      <c r="Y1" s="607"/>
      <c r="Z1" s="607"/>
      <c r="AA1" s="607"/>
      <c r="AB1" s="607"/>
      <c r="AC1" s="607"/>
      <c r="AD1" s="607"/>
      <c r="AE1" s="607"/>
      <c r="AF1" s="607"/>
      <c r="AG1" s="607"/>
      <c r="AH1" s="607"/>
      <c r="AI1" s="607"/>
      <c r="AJ1" s="607"/>
    </row>
    <row r="2" spans="1:36" s="224" customFormat="1" ht="18" customHeight="1" thickBot="1">
      <c r="A2" s="853" t="s">
        <v>430</v>
      </c>
      <c r="B2" s="853"/>
      <c r="C2" s="853"/>
      <c r="D2" s="853"/>
      <c r="E2" s="853"/>
      <c r="F2" s="853"/>
      <c r="G2" s="853"/>
      <c r="H2" s="853"/>
      <c r="I2" s="853"/>
      <c r="J2" s="853"/>
      <c r="K2" s="853"/>
      <c r="L2" s="854"/>
      <c r="M2" s="854"/>
      <c r="N2" s="854"/>
      <c r="O2" s="854"/>
      <c r="P2" s="854"/>
      <c r="Q2" s="608"/>
      <c r="R2" s="608"/>
      <c r="S2" s="608" t="s">
        <v>289</v>
      </c>
      <c r="T2" s="608"/>
      <c r="U2" s="607"/>
      <c r="V2" s="607"/>
      <c r="W2" s="607"/>
      <c r="X2" s="607"/>
      <c r="Y2" s="607"/>
      <c r="Z2" s="607"/>
      <c r="AA2" s="607"/>
      <c r="AB2" s="607"/>
      <c r="AC2" s="607"/>
      <c r="AD2" s="607"/>
      <c r="AE2" s="607"/>
      <c r="AF2" s="607"/>
      <c r="AG2" s="607"/>
      <c r="AH2" s="607"/>
      <c r="AI2" s="607"/>
      <c r="AJ2" s="607"/>
    </row>
    <row r="3" spans="1:36" ht="26.4" customHeight="1">
      <c r="A3" s="849" t="s">
        <v>169</v>
      </c>
      <c r="B3" s="849" t="s">
        <v>170</v>
      </c>
      <c r="C3" s="855" t="s">
        <v>333</v>
      </c>
      <c r="D3" s="855" t="s">
        <v>334</v>
      </c>
      <c r="E3" s="855" t="s">
        <v>332</v>
      </c>
      <c r="F3" s="855" t="s">
        <v>113</v>
      </c>
      <c r="G3" s="849" t="s">
        <v>114</v>
      </c>
      <c r="H3" s="849" t="s">
        <v>171</v>
      </c>
      <c r="I3" s="849" t="s">
        <v>172</v>
      </c>
      <c r="J3" s="849" t="s">
        <v>335</v>
      </c>
      <c r="K3" s="851" t="s">
        <v>332</v>
      </c>
      <c r="L3" s="846" t="s">
        <v>408</v>
      </c>
      <c r="M3" s="847"/>
      <c r="N3" s="847"/>
      <c r="O3" s="847"/>
      <c r="P3" s="848"/>
      <c r="Q3" s="276"/>
      <c r="R3" s="2" t="s">
        <v>0</v>
      </c>
      <c r="S3" s="2" t="s">
        <v>1</v>
      </c>
      <c r="T3" s="3" t="s">
        <v>3</v>
      </c>
      <c r="U3" s="276"/>
      <c r="V3" s="276"/>
      <c r="W3" s="609"/>
      <c r="X3" s="609"/>
      <c r="Y3" s="609"/>
      <c r="Z3" s="609"/>
      <c r="AA3" s="609"/>
      <c r="AB3" s="609"/>
      <c r="AC3" s="609"/>
      <c r="AD3" s="609"/>
      <c r="AE3" s="609"/>
      <c r="AF3" s="609"/>
      <c r="AG3" s="609"/>
      <c r="AH3" s="609"/>
      <c r="AI3" s="609"/>
      <c r="AJ3" s="609"/>
    </row>
    <row r="4" spans="1:36" ht="48" customHeight="1" thickBot="1">
      <c r="A4" s="850"/>
      <c r="B4" s="850"/>
      <c r="C4" s="856"/>
      <c r="D4" s="856"/>
      <c r="E4" s="856"/>
      <c r="F4" s="856"/>
      <c r="G4" s="850"/>
      <c r="H4" s="850"/>
      <c r="I4" s="850"/>
      <c r="J4" s="850"/>
      <c r="K4" s="850"/>
      <c r="L4" s="658" t="s">
        <v>0</v>
      </c>
      <c r="M4" s="279" t="s">
        <v>72</v>
      </c>
      <c r="N4" s="278" t="s">
        <v>6</v>
      </c>
      <c r="O4" s="225" t="s">
        <v>331</v>
      </c>
      <c r="P4" s="226" t="s">
        <v>332</v>
      </c>
      <c r="Q4" s="276"/>
      <c r="R4" s="613" t="s">
        <v>4</v>
      </c>
      <c r="S4" s="613" t="s">
        <v>4</v>
      </c>
      <c r="T4" s="614">
        <v>2016</v>
      </c>
      <c r="U4" s="276"/>
      <c r="V4" s="276"/>
      <c r="W4" s="609"/>
      <c r="X4" s="609"/>
      <c r="Y4" s="609"/>
      <c r="Z4" s="609"/>
      <c r="AA4" s="609"/>
      <c r="AB4" s="609"/>
      <c r="AC4" s="609"/>
      <c r="AD4" s="609"/>
      <c r="AE4" s="609"/>
      <c r="AF4" s="609"/>
      <c r="AG4" s="609"/>
      <c r="AH4" s="609"/>
      <c r="AI4" s="609"/>
      <c r="AJ4" s="609"/>
    </row>
    <row r="5" spans="1:36" ht="31.95" customHeight="1">
      <c r="A5" s="373" t="s">
        <v>231</v>
      </c>
      <c r="B5" s="184" t="s">
        <v>73</v>
      </c>
      <c r="C5" s="395">
        <v>9453.2000000000007</v>
      </c>
      <c r="D5" s="396">
        <v>8541</v>
      </c>
      <c r="E5" s="397">
        <f>D5/C5*100</f>
        <v>90.350357550882237</v>
      </c>
      <c r="F5" s="646">
        <f>L5+R5</f>
        <v>8541</v>
      </c>
      <c r="G5" s="398">
        <f>M5+S5</f>
        <v>8240.1999999999989</v>
      </c>
      <c r="H5" s="398">
        <f>SUM(G5/F5)*100</f>
        <v>96.478164149397017</v>
      </c>
      <c r="I5" s="398">
        <f>G5/D5*100</f>
        <v>96.478164149397017</v>
      </c>
      <c r="J5" s="399">
        <v>8672.4</v>
      </c>
      <c r="K5" s="400">
        <f>SUM(G5/J5)*100</f>
        <v>95.016373783497059</v>
      </c>
      <c r="L5" s="795">
        <v>810</v>
      </c>
      <c r="M5" s="422">
        <v>714.8</v>
      </c>
      <c r="N5" s="399">
        <f>SUM(M5/L5)*100</f>
        <v>88.246913580246911</v>
      </c>
      <c r="O5" s="796">
        <v>847.5</v>
      </c>
      <c r="P5" s="401">
        <f>SUM(M5/O5)*100</f>
        <v>84.342182890855455</v>
      </c>
      <c r="Q5" s="615" t="s">
        <v>134</v>
      </c>
      <c r="R5" s="754">
        <v>7731</v>
      </c>
      <c r="S5" s="754">
        <v>7525.4</v>
      </c>
      <c r="T5" s="760">
        <v>6967.4</v>
      </c>
      <c r="U5" s="276"/>
      <c r="V5" s="276"/>
      <c r="W5" s="609"/>
      <c r="X5" s="609"/>
      <c r="Y5" s="609"/>
      <c r="Z5" s="609"/>
      <c r="AA5" s="609"/>
      <c r="AB5" s="609"/>
      <c r="AC5" s="609"/>
      <c r="AD5" s="609"/>
      <c r="AE5" s="609"/>
      <c r="AF5" s="609"/>
      <c r="AG5" s="609"/>
      <c r="AH5" s="609"/>
      <c r="AI5" s="609"/>
      <c r="AJ5" s="609"/>
    </row>
    <row r="6" spans="1:36" ht="7.95" customHeight="1" thickBot="1">
      <c r="A6" s="373"/>
      <c r="B6" s="184"/>
      <c r="C6" s="395"/>
      <c r="D6" s="396"/>
      <c r="E6" s="397"/>
      <c r="F6" s="646"/>
      <c r="G6" s="398"/>
      <c r="H6" s="398"/>
      <c r="I6" s="398"/>
      <c r="J6" s="674"/>
      <c r="K6" s="400"/>
      <c r="L6" s="670"/>
      <c r="M6" s="494"/>
      <c r="N6" s="402"/>
      <c r="O6" s="674"/>
      <c r="P6" s="403"/>
      <c r="Q6" s="615"/>
      <c r="R6" s="666"/>
      <c r="S6" s="665"/>
      <c r="T6" s="757"/>
      <c r="U6" s="276"/>
      <c r="V6" s="276"/>
      <c r="W6" s="609"/>
      <c r="X6" s="609"/>
      <c r="Y6" s="609"/>
      <c r="Z6" s="609"/>
      <c r="AA6" s="609"/>
      <c r="AB6" s="609"/>
      <c r="AC6" s="609"/>
      <c r="AD6" s="609"/>
      <c r="AE6" s="609"/>
      <c r="AF6" s="609"/>
      <c r="AG6" s="609"/>
      <c r="AH6" s="609"/>
      <c r="AI6" s="609"/>
      <c r="AJ6" s="609"/>
    </row>
    <row r="7" spans="1:36" ht="19.2" customHeight="1">
      <c r="A7" s="374" t="s">
        <v>185</v>
      </c>
      <c r="B7" s="94" t="s">
        <v>7</v>
      </c>
      <c r="C7" s="404">
        <v>28194.5</v>
      </c>
      <c r="D7" s="405">
        <v>29100</v>
      </c>
      <c r="E7" s="406">
        <f>D7/C7*100</f>
        <v>103.21161928744968</v>
      </c>
      <c r="F7" s="646">
        <f>L7+R7</f>
        <v>29100</v>
      </c>
      <c r="G7" s="398">
        <f>M7+S7</f>
        <v>31874.6</v>
      </c>
      <c r="H7" s="95">
        <f>SUM(G7/F7)*100</f>
        <v>109.53470790378006</v>
      </c>
      <c r="I7" s="95">
        <f>G7/D7*100</f>
        <v>109.53470790378006</v>
      </c>
      <c r="J7" s="399">
        <v>28194.5</v>
      </c>
      <c r="K7" s="408">
        <f>SUM(G7/J7)*100</f>
        <v>113.05254570926952</v>
      </c>
      <c r="L7" s="797">
        <v>2419</v>
      </c>
      <c r="M7" s="409">
        <v>2856.8</v>
      </c>
      <c r="N7" s="407">
        <f>SUM(M7/L7)*100</f>
        <v>118.09838776353867</v>
      </c>
      <c r="O7" s="407">
        <v>2422.3000000000002</v>
      </c>
      <c r="P7" s="410">
        <f>SUM(M7/O7)*100</f>
        <v>117.93749741980761</v>
      </c>
      <c r="Q7" s="57" t="s">
        <v>185</v>
      </c>
      <c r="R7" s="666">
        <v>26681</v>
      </c>
      <c r="S7" s="665">
        <v>29017.8</v>
      </c>
      <c r="T7" s="663">
        <v>25772.2</v>
      </c>
      <c r="U7" s="276"/>
      <c r="V7" s="276"/>
      <c r="W7" s="609"/>
      <c r="X7" s="609"/>
      <c r="Y7" s="609"/>
      <c r="Z7" s="609"/>
      <c r="AA7" s="609"/>
      <c r="AB7" s="609"/>
      <c r="AC7" s="609"/>
      <c r="AD7" s="609"/>
      <c r="AE7" s="609"/>
      <c r="AF7" s="609"/>
      <c r="AG7" s="609"/>
      <c r="AH7" s="609"/>
      <c r="AI7" s="609"/>
      <c r="AJ7" s="609"/>
    </row>
    <row r="8" spans="1:36" ht="6.6" customHeight="1" thickBot="1">
      <c r="A8" s="272"/>
      <c r="B8" s="94"/>
      <c r="C8" s="404"/>
      <c r="D8" s="405"/>
      <c r="E8" s="411"/>
      <c r="F8" s="647"/>
      <c r="G8" s="95"/>
      <c r="H8" s="95"/>
      <c r="I8" s="95"/>
      <c r="J8" s="675"/>
      <c r="K8" s="408"/>
      <c r="L8" s="671"/>
      <c r="M8" s="409"/>
      <c r="N8" s="407"/>
      <c r="O8" s="675"/>
      <c r="P8" s="410"/>
      <c r="Q8" s="616"/>
      <c r="R8" s="666"/>
      <c r="S8" s="665"/>
      <c r="T8" s="663"/>
      <c r="U8" s="276"/>
      <c r="V8" s="276"/>
      <c r="W8" s="609"/>
      <c r="X8" s="609"/>
      <c r="Y8" s="609"/>
      <c r="Z8" s="609"/>
      <c r="AA8" s="609"/>
      <c r="AB8" s="609"/>
      <c r="AC8" s="609"/>
      <c r="AD8" s="609"/>
      <c r="AE8" s="609"/>
      <c r="AF8" s="609"/>
      <c r="AG8" s="609"/>
      <c r="AH8" s="609"/>
      <c r="AI8" s="609"/>
      <c r="AJ8" s="609"/>
    </row>
    <row r="9" spans="1:36" ht="17.399999999999999" customHeight="1">
      <c r="A9" s="374" t="s">
        <v>186</v>
      </c>
      <c r="B9" s="94" t="s">
        <v>7</v>
      </c>
      <c r="C9" s="404">
        <v>928.2</v>
      </c>
      <c r="D9" s="405">
        <v>1050</v>
      </c>
      <c r="E9" s="406">
        <f>D9/C9*100</f>
        <v>113.12217194570135</v>
      </c>
      <c r="F9" s="646">
        <f>L9+R9</f>
        <v>1050</v>
      </c>
      <c r="G9" s="398">
        <f>M9+S9</f>
        <v>517.70000000000005</v>
      </c>
      <c r="H9" s="95">
        <f>SUM(G9/F9)*100</f>
        <v>49.304761904761904</v>
      </c>
      <c r="I9" s="95">
        <f>G9/D9*100</f>
        <v>49.304761904761904</v>
      </c>
      <c r="J9" s="399">
        <v>928.2</v>
      </c>
      <c r="K9" s="408">
        <f>SUM(G9/J9)*100</f>
        <v>55.774617539323422</v>
      </c>
      <c r="L9" s="412">
        <v>101</v>
      </c>
      <c r="M9" s="409">
        <v>66.7</v>
      </c>
      <c r="N9" s="407">
        <f>SUM(M9/L9)*100</f>
        <v>66.039603960396036</v>
      </c>
      <c r="O9" s="407">
        <v>56.5</v>
      </c>
      <c r="P9" s="410">
        <f>SUM(M9/O9)*100</f>
        <v>118.05309734513274</v>
      </c>
      <c r="Q9" s="57" t="s">
        <v>186</v>
      </c>
      <c r="R9" s="665">
        <v>949</v>
      </c>
      <c r="S9" s="665">
        <v>451</v>
      </c>
      <c r="T9" s="663">
        <v>871.7</v>
      </c>
      <c r="U9" s="276"/>
      <c r="V9" s="276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609"/>
      <c r="AJ9" s="609"/>
    </row>
    <row r="10" spans="1:36" ht="7.2" customHeight="1" thickBot="1">
      <c r="A10" s="374"/>
      <c r="B10" s="94"/>
      <c r="C10" s="404"/>
      <c r="D10" s="405"/>
      <c r="E10" s="406"/>
      <c r="F10" s="647"/>
      <c r="G10" s="95"/>
      <c r="H10" s="95"/>
      <c r="I10" s="95"/>
      <c r="J10" s="675"/>
      <c r="K10" s="408"/>
      <c r="L10" s="671"/>
      <c r="M10" s="409"/>
      <c r="N10" s="407"/>
      <c r="O10" s="675"/>
      <c r="P10" s="410"/>
      <c r="Q10" s="616"/>
      <c r="R10" s="666"/>
      <c r="S10" s="665"/>
      <c r="T10" s="663"/>
      <c r="U10" s="276"/>
      <c r="V10" s="276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609"/>
      <c r="AJ10" s="609"/>
    </row>
    <row r="11" spans="1:36" ht="40.200000000000003" customHeight="1">
      <c r="A11" s="833" t="s">
        <v>232</v>
      </c>
      <c r="B11" s="128" t="s">
        <v>191</v>
      </c>
      <c r="C11" s="404">
        <v>122509</v>
      </c>
      <c r="D11" s="405">
        <v>108620</v>
      </c>
      <c r="E11" s="406">
        <f>D11/C11*100</f>
        <v>88.662873748051169</v>
      </c>
      <c r="F11" s="646">
        <v>108620</v>
      </c>
      <c r="G11" s="481">
        <v>109011</v>
      </c>
      <c r="H11" s="409">
        <f>SUM(G11/F11)*100</f>
        <v>100.35997053949548</v>
      </c>
      <c r="I11" s="409">
        <f>G11/D11*100</f>
        <v>100.35997053949548</v>
      </c>
      <c r="J11" s="399">
        <v>122509</v>
      </c>
      <c r="K11" s="417">
        <f>SUM(G11/J11)*100</f>
        <v>88.982033973014225</v>
      </c>
      <c r="L11" s="671"/>
      <c r="M11" s="409"/>
      <c r="N11" s="407"/>
      <c r="O11" s="675"/>
      <c r="P11" s="410"/>
      <c r="Q11" s="616"/>
      <c r="R11" s="666"/>
      <c r="S11" s="665"/>
      <c r="T11" s="663"/>
      <c r="U11" s="276"/>
      <c r="V11" s="276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609"/>
      <c r="AJ11" s="609"/>
    </row>
    <row r="12" spans="1:36" ht="6.6" customHeight="1" thickBot="1">
      <c r="A12" s="272"/>
      <c r="B12" s="273"/>
      <c r="C12" s="404"/>
      <c r="D12" s="405"/>
      <c r="E12" s="411"/>
      <c r="F12" s="648"/>
      <c r="G12" s="413"/>
      <c r="H12" s="413"/>
      <c r="I12" s="413"/>
      <c r="J12" s="676"/>
      <c r="K12" s="415"/>
      <c r="L12" s="672"/>
      <c r="M12" s="413"/>
      <c r="N12" s="414"/>
      <c r="O12" s="676"/>
      <c r="P12" s="416"/>
      <c r="Q12" s="616"/>
      <c r="R12" s="667"/>
      <c r="S12" s="664"/>
      <c r="T12" s="758"/>
      <c r="U12" s="276"/>
      <c r="V12" s="276"/>
      <c r="W12" s="609"/>
      <c r="X12" s="609"/>
      <c r="Y12" s="609"/>
      <c r="Z12" s="609"/>
      <c r="AA12" s="609"/>
      <c r="AB12" s="609"/>
      <c r="AC12" s="609"/>
      <c r="AD12" s="609"/>
      <c r="AE12" s="609"/>
      <c r="AF12" s="609"/>
      <c r="AG12" s="609"/>
      <c r="AH12" s="609"/>
      <c r="AI12" s="609"/>
      <c r="AJ12" s="609"/>
    </row>
    <row r="13" spans="1:36" ht="28.2" customHeight="1">
      <c r="A13" s="834" t="s">
        <v>159</v>
      </c>
      <c r="B13" s="273" t="s">
        <v>8</v>
      </c>
      <c r="C13" s="404">
        <v>984594.6</v>
      </c>
      <c r="D13" s="405">
        <v>1058787</v>
      </c>
      <c r="E13" s="406">
        <f>D13/C13*100</f>
        <v>107.53532469099466</v>
      </c>
      <c r="F13" s="646">
        <f>L13+R13</f>
        <v>1058787</v>
      </c>
      <c r="G13" s="481">
        <f>M13+S13</f>
        <v>1136275.8</v>
      </c>
      <c r="H13" s="482">
        <f>SUM(G13/F13)*100</f>
        <v>107.31863915971769</v>
      </c>
      <c r="I13" s="482">
        <f>G13/D13*100</f>
        <v>107.31863915971769</v>
      </c>
      <c r="J13" s="810">
        <v>984594.6</v>
      </c>
      <c r="K13" s="483">
        <f>SUM(G13/J13)*100</f>
        <v>115.40544707435933</v>
      </c>
      <c r="L13" s="811">
        <v>115919</v>
      </c>
      <c r="M13" s="482">
        <v>115930</v>
      </c>
      <c r="N13" s="482">
        <f>SUM(M13/L13)*100</f>
        <v>100.00948938482905</v>
      </c>
      <c r="O13" s="845">
        <v>127150</v>
      </c>
      <c r="P13" s="484">
        <f>SUM(M13/O13)*100</f>
        <v>91.175776641761701</v>
      </c>
      <c r="Q13" s="615" t="s">
        <v>133</v>
      </c>
      <c r="R13" s="666">
        <v>942868</v>
      </c>
      <c r="S13" s="665">
        <v>1020345.8</v>
      </c>
      <c r="T13" s="663">
        <v>857444.6</v>
      </c>
      <c r="U13" s="276"/>
      <c r="V13" s="276"/>
      <c r="W13" s="609"/>
      <c r="X13" s="609"/>
      <c r="Y13" s="609"/>
      <c r="Z13" s="609"/>
      <c r="AA13" s="609"/>
      <c r="AB13" s="609"/>
      <c r="AC13" s="609"/>
      <c r="AD13" s="609"/>
      <c r="AE13" s="609"/>
      <c r="AF13" s="609"/>
      <c r="AG13" s="609"/>
      <c r="AH13" s="609"/>
      <c r="AI13" s="609"/>
      <c r="AJ13" s="609"/>
    </row>
    <row r="14" spans="1:36" ht="6" customHeight="1" thickBot="1">
      <c r="A14" s="274"/>
      <c r="B14" s="273"/>
      <c r="C14" s="404"/>
      <c r="D14" s="405"/>
      <c r="E14" s="411"/>
      <c r="F14" s="647"/>
      <c r="G14" s="485"/>
      <c r="H14" s="482"/>
      <c r="I14" s="482"/>
      <c r="J14" s="756"/>
      <c r="K14" s="483"/>
      <c r="L14" s="673"/>
      <c r="M14" s="482"/>
      <c r="N14" s="482"/>
      <c r="O14" s="756"/>
      <c r="P14" s="484"/>
      <c r="Q14" s="615"/>
      <c r="R14" s="668"/>
      <c r="S14" s="668"/>
      <c r="T14" s="663"/>
      <c r="U14" s="276"/>
      <c r="V14" s="276"/>
      <c r="W14" s="609"/>
      <c r="X14" s="609"/>
      <c r="Y14" s="609"/>
      <c r="Z14" s="609"/>
      <c r="AA14" s="609"/>
      <c r="AB14" s="609"/>
      <c r="AC14" s="609"/>
      <c r="AD14" s="609"/>
      <c r="AE14" s="609"/>
      <c r="AF14" s="609"/>
      <c r="AG14" s="609"/>
      <c r="AH14" s="609"/>
      <c r="AI14" s="609"/>
      <c r="AJ14" s="609"/>
    </row>
    <row r="15" spans="1:36" ht="28.95" customHeight="1">
      <c r="A15" s="834" t="s">
        <v>180</v>
      </c>
      <c r="B15" s="275" t="s">
        <v>9</v>
      </c>
      <c r="C15" s="419">
        <v>6824.1</v>
      </c>
      <c r="D15" s="420">
        <v>7268</v>
      </c>
      <c r="E15" s="406">
        <f>D15/C15*100</f>
        <v>106.50488709133805</v>
      </c>
      <c r="F15" s="646">
        <f>L15+R15</f>
        <v>7268</v>
      </c>
      <c r="G15" s="481">
        <f>M15+S15</f>
        <v>7340</v>
      </c>
      <c r="H15" s="482">
        <f>SUM(G15/F15)*100</f>
        <v>100.99064391854706</v>
      </c>
      <c r="I15" s="482">
        <f>G15/D15*100</f>
        <v>100.99064391854706</v>
      </c>
      <c r="J15" s="810">
        <v>6824.1</v>
      </c>
      <c r="K15" s="483">
        <f>SUM(G15/J15)*100</f>
        <v>107.5599712782638</v>
      </c>
      <c r="L15" s="811">
        <v>706</v>
      </c>
      <c r="M15" s="482">
        <v>710</v>
      </c>
      <c r="N15" s="482">
        <f>SUM(M15/L15)*100</f>
        <v>100.56657223796034</v>
      </c>
      <c r="O15" s="482">
        <v>735</v>
      </c>
      <c r="P15" s="484">
        <f>SUM(M15/O15)*100</f>
        <v>96.598639455782305</v>
      </c>
      <c r="Q15" s="615" t="s">
        <v>71</v>
      </c>
      <c r="R15" s="666">
        <v>6562</v>
      </c>
      <c r="S15" s="665">
        <v>6630</v>
      </c>
      <c r="T15" s="663">
        <v>6089.1</v>
      </c>
      <c r="U15" s="276"/>
      <c r="V15" s="276"/>
      <c r="W15" s="609"/>
      <c r="X15" s="609"/>
      <c r="Y15" s="609"/>
      <c r="Z15" s="609"/>
      <c r="AA15" s="609"/>
      <c r="AB15" s="609"/>
      <c r="AC15" s="609"/>
      <c r="AD15" s="609"/>
      <c r="AE15" s="609"/>
      <c r="AF15" s="609"/>
      <c r="AG15" s="609"/>
      <c r="AH15" s="609"/>
      <c r="AI15" s="609"/>
      <c r="AJ15" s="609"/>
    </row>
    <row r="16" spans="1:36" ht="6.6" customHeight="1" thickBot="1">
      <c r="A16" s="274"/>
      <c r="B16" s="96"/>
      <c r="C16" s="419"/>
      <c r="D16" s="420"/>
      <c r="E16" s="421"/>
      <c r="F16" s="647"/>
      <c r="G16" s="418"/>
      <c r="H16" s="409"/>
      <c r="I16" s="409"/>
      <c r="J16" s="677"/>
      <c r="K16" s="417"/>
      <c r="L16" s="669"/>
      <c r="M16" s="488"/>
      <c r="N16" s="414"/>
      <c r="O16" s="677"/>
      <c r="P16" s="410"/>
      <c r="Q16" s="615"/>
      <c r="R16" s="668"/>
      <c r="S16" s="668"/>
      <c r="T16" s="759"/>
      <c r="U16" s="276"/>
      <c r="V16" s="276"/>
      <c r="W16" s="609"/>
      <c r="X16" s="609"/>
      <c r="Y16" s="609"/>
      <c r="Z16" s="609"/>
      <c r="AA16" s="609"/>
      <c r="AB16" s="609"/>
      <c r="AC16" s="609"/>
      <c r="AD16" s="609"/>
      <c r="AE16" s="609"/>
      <c r="AF16" s="609"/>
      <c r="AG16" s="609"/>
      <c r="AH16" s="609"/>
      <c r="AI16" s="609"/>
      <c r="AJ16" s="609"/>
    </row>
    <row r="17" spans="1:36" s="230" customFormat="1" ht="16.2" customHeight="1">
      <c r="A17" s="274" t="s">
        <v>10</v>
      </c>
      <c r="B17" s="273" t="s">
        <v>8</v>
      </c>
      <c r="C17" s="404">
        <v>56837.599999999999</v>
      </c>
      <c r="D17" s="604">
        <v>65322.3</v>
      </c>
      <c r="E17" s="406">
        <f>D17/C17*100</f>
        <v>114.92797021689869</v>
      </c>
      <c r="F17" s="604">
        <v>65322.3</v>
      </c>
      <c r="G17" s="422">
        <v>65957.5</v>
      </c>
      <c r="H17" s="409">
        <f>SUM(G17/F17)*100</f>
        <v>100.9724091160293</v>
      </c>
      <c r="I17" s="409">
        <f>G17/D17*100</f>
        <v>100.9724091160293</v>
      </c>
      <c r="J17" s="832">
        <v>56837.599999999999</v>
      </c>
      <c r="K17" s="417">
        <f>SUM(G17/J17)*100</f>
        <v>116.04554027615524</v>
      </c>
      <c r="L17" s="710">
        <v>6116.4</v>
      </c>
      <c r="M17" s="409">
        <v>6198.6</v>
      </c>
      <c r="N17" s="409">
        <f>SUM(M17/L17)*100</f>
        <v>101.34392780066707</v>
      </c>
      <c r="O17" s="409">
        <v>4842.1000000000004</v>
      </c>
      <c r="P17" s="605">
        <f>SUM(M17/O17)*100</f>
        <v>128.01470436380907</v>
      </c>
      <c r="Q17" s="617" t="s">
        <v>10</v>
      </c>
      <c r="R17" s="664"/>
      <c r="S17" s="664"/>
      <c r="T17" s="664"/>
      <c r="U17" s="361"/>
      <c r="V17" s="361"/>
      <c r="W17" s="610"/>
      <c r="X17" s="610"/>
      <c r="Y17" s="610"/>
      <c r="Z17" s="610"/>
      <c r="AA17" s="610"/>
      <c r="AB17" s="610"/>
      <c r="AC17" s="610"/>
      <c r="AD17" s="610"/>
      <c r="AE17" s="610"/>
      <c r="AF17" s="610"/>
      <c r="AG17" s="610"/>
      <c r="AH17" s="610"/>
      <c r="AI17" s="610"/>
      <c r="AJ17" s="610"/>
    </row>
    <row r="18" spans="1:36" ht="10.95" customHeight="1" thickBot="1">
      <c r="A18" s="274"/>
      <c r="B18" s="94"/>
      <c r="C18" s="404"/>
      <c r="D18" s="405"/>
      <c r="E18" s="411"/>
      <c r="F18" s="604"/>
      <c r="G18" s="95"/>
      <c r="H18" s="95"/>
      <c r="I18" s="95"/>
      <c r="J18" s="680"/>
      <c r="K18" s="408"/>
      <c r="L18" s="412"/>
      <c r="M18" s="487"/>
      <c r="N18" s="407"/>
      <c r="O18" s="675"/>
      <c r="P18" s="410"/>
      <c r="Q18" s="615"/>
      <c r="R18" s="665"/>
      <c r="S18" s="665"/>
      <c r="T18" s="665"/>
      <c r="U18" s="276"/>
      <c r="V18" s="276"/>
      <c r="W18" s="609"/>
      <c r="X18" s="609"/>
      <c r="Y18" s="609"/>
      <c r="Z18" s="609"/>
      <c r="AA18" s="609"/>
      <c r="AB18" s="609"/>
      <c r="AC18" s="609"/>
      <c r="AD18" s="609"/>
      <c r="AE18" s="609"/>
      <c r="AF18" s="609"/>
      <c r="AG18" s="609"/>
      <c r="AH18" s="609"/>
      <c r="AI18" s="609"/>
      <c r="AJ18" s="609"/>
    </row>
    <row r="19" spans="1:36" ht="17.399999999999999" customHeight="1">
      <c r="A19" s="274" t="s">
        <v>138</v>
      </c>
      <c r="B19" s="94" t="s">
        <v>139</v>
      </c>
      <c r="C19" s="404">
        <v>5116.6000000000004</v>
      </c>
      <c r="D19" s="405">
        <v>5350</v>
      </c>
      <c r="E19" s="406">
        <f>D19/C19*100</f>
        <v>104.56162295274206</v>
      </c>
      <c r="F19" s="649">
        <v>5350</v>
      </c>
      <c r="G19" s="398">
        <f>M19+S19</f>
        <v>5357.8</v>
      </c>
      <c r="H19" s="409">
        <f>SUM(G19/F19)*100</f>
        <v>100.14579439252336</v>
      </c>
      <c r="I19" s="95">
        <f>G19/D19*100</f>
        <v>100.14579439252336</v>
      </c>
      <c r="J19" s="399">
        <v>5116.6000000000004</v>
      </c>
      <c r="K19" s="423">
        <f>SUM(G19/J19)*100</f>
        <v>104.71406793573857</v>
      </c>
      <c r="L19" s="412"/>
      <c r="M19" s="409">
        <v>693.6</v>
      </c>
      <c r="N19" s="407"/>
      <c r="O19" s="407">
        <v>600.1</v>
      </c>
      <c r="P19" s="410">
        <f>SUM(M19/O19)*100</f>
        <v>115.58073654390935</v>
      </c>
      <c r="Q19" s="615" t="s">
        <v>138</v>
      </c>
      <c r="R19" s="663">
        <v>5350</v>
      </c>
      <c r="S19" s="665">
        <v>4664.2</v>
      </c>
      <c r="T19" s="665">
        <v>4516.5</v>
      </c>
      <c r="U19" s="276"/>
      <c r="V19" s="276"/>
      <c r="W19" s="609"/>
      <c r="X19" s="609"/>
      <c r="Y19" s="609"/>
      <c r="Z19" s="609"/>
      <c r="AA19" s="609"/>
      <c r="AB19" s="609"/>
      <c r="AC19" s="609"/>
      <c r="AD19" s="609"/>
      <c r="AE19" s="609"/>
      <c r="AF19" s="609"/>
      <c r="AG19" s="609"/>
      <c r="AH19" s="609"/>
      <c r="AI19" s="609"/>
      <c r="AJ19" s="609"/>
    </row>
    <row r="20" spans="1:36" ht="10.95" customHeight="1" thickBot="1">
      <c r="A20" s="274"/>
      <c r="B20" s="94"/>
      <c r="C20" s="404"/>
      <c r="D20" s="405"/>
      <c r="E20" s="406"/>
      <c r="F20" s="604"/>
      <c r="G20" s="95"/>
      <c r="H20" s="407"/>
      <c r="I20" s="95"/>
      <c r="J20" s="680"/>
      <c r="K20" s="423"/>
      <c r="L20" s="412"/>
      <c r="M20" s="409"/>
      <c r="N20" s="407"/>
      <c r="O20" s="407"/>
      <c r="P20" s="410"/>
      <c r="Q20" s="618"/>
      <c r="R20" s="663"/>
      <c r="S20" s="665"/>
      <c r="T20" s="665"/>
      <c r="U20" s="276"/>
      <c r="V20" s="276"/>
      <c r="W20" s="609"/>
      <c r="X20" s="609"/>
      <c r="Y20" s="609"/>
      <c r="Z20" s="609"/>
      <c r="AA20" s="609"/>
      <c r="AB20" s="609"/>
      <c r="AC20" s="609"/>
      <c r="AD20" s="609"/>
      <c r="AE20" s="609"/>
      <c r="AF20" s="609"/>
      <c r="AG20" s="609"/>
      <c r="AH20" s="609"/>
      <c r="AI20" s="609"/>
      <c r="AJ20" s="609"/>
    </row>
    <row r="21" spans="1:36" ht="27.6" customHeight="1" thickBot="1">
      <c r="A21" s="835" t="s">
        <v>189</v>
      </c>
      <c r="B21" s="128" t="s">
        <v>190</v>
      </c>
      <c r="C21" s="404"/>
      <c r="D21" s="405"/>
      <c r="E21" s="406"/>
      <c r="F21" s="604"/>
      <c r="G21" s="95">
        <v>10698</v>
      </c>
      <c r="H21" s="407"/>
      <c r="I21" s="95"/>
      <c r="J21" s="399">
        <v>10620</v>
      </c>
      <c r="K21" s="423">
        <f>SUM(G21/J21)*100</f>
        <v>100.73446327683615</v>
      </c>
      <c r="L21" s="424"/>
      <c r="M21" s="409"/>
      <c r="N21" s="407"/>
      <c r="O21" s="407"/>
      <c r="P21" s="410"/>
      <c r="Q21" s="618"/>
      <c r="R21" s="665"/>
      <c r="S21" s="665"/>
      <c r="T21" s="665"/>
      <c r="U21" s="276"/>
      <c r="V21" s="276"/>
      <c r="W21" s="609"/>
      <c r="X21" s="609"/>
      <c r="Y21" s="609"/>
      <c r="Z21" s="609"/>
      <c r="AA21" s="609"/>
      <c r="AB21" s="609"/>
      <c r="AC21" s="609"/>
      <c r="AD21" s="609"/>
      <c r="AE21" s="609"/>
      <c r="AF21" s="609"/>
      <c r="AG21" s="609"/>
      <c r="AH21" s="609"/>
      <c r="AI21" s="609"/>
      <c r="AJ21" s="609"/>
    </row>
    <row r="22" spans="1:36" ht="18.600000000000001" customHeight="1">
      <c r="A22" s="836" t="s">
        <v>173</v>
      </c>
      <c r="B22" s="390" t="s">
        <v>2</v>
      </c>
      <c r="C22" s="425">
        <v>107.4</v>
      </c>
      <c r="D22" s="426">
        <v>110</v>
      </c>
      <c r="E22" s="427">
        <f>D22/C22*100</f>
        <v>102.42085661080074</v>
      </c>
      <c r="F22" s="650">
        <v>110</v>
      </c>
      <c r="G22" s="428">
        <v>109.4</v>
      </c>
      <c r="H22" s="428">
        <f>SUM(G22/F22)*100</f>
        <v>99.454545454545467</v>
      </c>
      <c r="I22" s="223"/>
      <c r="J22" s="399">
        <v>107.4</v>
      </c>
      <c r="K22" s="429">
        <f>SUM(G22/J22)*100</f>
        <v>101.86219739292366</v>
      </c>
      <c r="L22" s="430"/>
      <c r="M22" s="428"/>
      <c r="N22" s="431"/>
      <c r="O22" s="392"/>
      <c r="P22" s="432"/>
      <c r="Q22" s="618" t="s">
        <v>135</v>
      </c>
      <c r="R22" s="663">
        <v>110</v>
      </c>
      <c r="S22" s="6"/>
      <c r="T22" s="95"/>
      <c r="U22" s="276"/>
      <c r="V22" s="276"/>
      <c r="W22" s="609"/>
      <c r="X22" s="609"/>
      <c r="Y22" s="609"/>
      <c r="Z22" s="609"/>
      <c r="AA22" s="609"/>
      <c r="AB22" s="609"/>
      <c r="AC22" s="609"/>
      <c r="AD22" s="609"/>
      <c r="AE22" s="609"/>
      <c r="AF22" s="609"/>
      <c r="AG22" s="609"/>
      <c r="AH22" s="609"/>
      <c r="AI22" s="609"/>
      <c r="AJ22" s="609"/>
    </row>
    <row r="23" spans="1:36" ht="51.6" customHeight="1">
      <c r="A23" s="837" t="s">
        <v>371</v>
      </c>
      <c r="B23" s="391" t="s">
        <v>2</v>
      </c>
      <c r="C23" s="434"/>
      <c r="D23" s="434">
        <v>1.9</v>
      </c>
      <c r="E23" s="435"/>
      <c r="F23" s="435">
        <v>1.9</v>
      </c>
      <c r="G23" s="436">
        <v>1.9</v>
      </c>
      <c r="H23" s="437">
        <f>G23/F23*100</f>
        <v>100</v>
      </c>
      <c r="I23" s="95"/>
      <c r="J23" s="95"/>
      <c r="K23" s="407"/>
      <c r="L23" s="433"/>
      <c r="M23" s="409"/>
      <c r="N23" s="414"/>
      <c r="O23" s="407"/>
      <c r="P23" s="407"/>
      <c r="Q23" s="619"/>
      <c r="R23" s="620"/>
      <c r="S23" s="621"/>
      <c r="T23" s="622"/>
      <c r="U23" s="276"/>
      <c r="V23" s="276"/>
      <c r="W23" s="609"/>
      <c r="X23" s="609"/>
      <c r="Y23" s="609"/>
      <c r="Z23" s="609"/>
      <c r="AA23" s="609"/>
      <c r="AB23" s="609"/>
      <c r="AC23" s="609"/>
      <c r="AD23" s="609"/>
      <c r="AE23" s="609"/>
      <c r="AF23" s="609"/>
      <c r="AG23" s="609"/>
      <c r="AH23" s="609"/>
      <c r="AI23" s="609"/>
      <c r="AJ23" s="609"/>
    </row>
    <row r="24" spans="1:36" ht="66.599999999999994" customHeight="1">
      <c r="A24" s="838" t="s">
        <v>370</v>
      </c>
      <c r="B24" s="393" t="s">
        <v>2</v>
      </c>
      <c r="C24" s="434"/>
      <c r="D24" s="434">
        <v>97.9</v>
      </c>
      <c r="E24" s="435"/>
      <c r="F24" s="435">
        <v>97.9</v>
      </c>
      <c r="G24" s="436">
        <v>97.9</v>
      </c>
      <c r="H24" s="437">
        <v>100</v>
      </c>
      <c r="I24" s="394"/>
      <c r="J24" s="394"/>
      <c r="K24" s="436"/>
      <c r="L24" s="433"/>
      <c r="M24" s="409"/>
      <c r="N24" s="414"/>
      <c r="O24" s="407"/>
      <c r="P24" s="407"/>
      <c r="Q24" s="619"/>
      <c r="R24" s="620"/>
      <c r="S24" s="621"/>
      <c r="T24" s="622" t="s">
        <v>393</v>
      </c>
      <c r="U24" s="276" t="s">
        <v>372</v>
      </c>
      <c r="V24" s="276"/>
      <c r="W24" s="609"/>
      <c r="X24" s="609"/>
      <c r="Y24" s="609"/>
      <c r="Z24" s="609"/>
      <c r="AA24" s="609"/>
      <c r="AB24" s="609"/>
      <c r="AC24" s="609"/>
      <c r="AD24" s="609"/>
      <c r="AE24" s="609"/>
      <c r="AF24" s="609"/>
      <c r="AG24" s="609"/>
      <c r="AH24" s="609"/>
      <c r="AI24" s="609"/>
      <c r="AJ24" s="609"/>
    </row>
    <row r="25" spans="1:36" ht="26.4" customHeight="1">
      <c r="A25" s="227" t="s">
        <v>287</v>
      </c>
      <c r="B25" s="228"/>
      <c r="C25" s="228"/>
      <c r="D25" s="228"/>
      <c r="E25" s="228"/>
      <c r="F25" s="228"/>
      <c r="G25" s="228"/>
      <c r="H25" s="228"/>
      <c r="I25" s="228"/>
      <c r="J25" s="228"/>
      <c r="K25" s="228"/>
      <c r="L25" s="228"/>
      <c r="M25" s="258"/>
      <c r="N25" s="228"/>
      <c r="O25" s="228"/>
      <c r="P25" s="228"/>
      <c r="Q25" s="623"/>
      <c r="R25" s="276"/>
      <c r="S25" s="276"/>
      <c r="T25" s="276"/>
      <c r="U25" s="276" t="s">
        <v>392</v>
      </c>
      <c r="V25" s="276" t="s">
        <v>391</v>
      </c>
      <c r="W25" s="609"/>
      <c r="X25" s="609"/>
      <c r="Y25" s="609"/>
      <c r="Z25" s="609"/>
      <c r="AA25" s="609"/>
      <c r="AB25" s="609"/>
      <c r="AC25" s="609"/>
      <c r="AD25" s="609"/>
      <c r="AE25" s="609"/>
      <c r="AF25" s="609"/>
      <c r="AG25" s="609"/>
      <c r="AH25" s="609"/>
      <c r="AI25" s="609"/>
      <c r="AJ25" s="609"/>
    </row>
    <row r="26" spans="1:36" ht="15.6">
      <c r="A26" s="31"/>
      <c r="B26" s="8"/>
      <c r="C26" s="8"/>
      <c r="D26" s="8"/>
      <c r="E26" s="8"/>
      <c r="F26" s="8"/>
      <c r="G26" s="8"/>
      <c r="Q26" s="276"/>
      <c r="R26" s="276"/>
      <c r="S26" s="269"/>
      <c r="T26" s="624"/>
      <c r="U26" s="276"/>
      <c r="V26" s="276"/>
      <c r="W26" s="609"/>
      <c r="X26" s="609"/>
      <c r="Y26" s="609"/>
      <c r="Z26" s="609"/>
      <c r="AA26" s="609"/>
      <c r="AB26" s="609"/>
      <c r="AC26" s="609"/>
      <c r="AD26" s="609"/>
      <c r="AE26" s="609"/>
      <c r="AF26" s="609"/>
      <c r="AG26" s="609"/>
      <c r="AH26" s="609"/>
      <c r="AI26" s="609"/>
      <c r="AJ26" s="609"/>
    </row>
    <row r="27" spans="1:36" ht="15.6">
      <c r="A27" s="31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59"/>
      <c r="N27" s="8"/>
      <c r="O27" s="8"/>
      <c r="P27" s="8"/>
      <c r="Q27" s="276"/>
      <c r="R27" s="276"/>
      <c r="S27" s="276"/>
      <c r="T27" s="276"/>
      <c r="U27" s="276"/>
      <c r="V27" s="276"/>
    </row>
    <row r="28" spans="1:36" ht="15.6">
      <c r="A28" s="31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259"/>
      <c r="N28" s="8"/>
      <c r="O28" s="8"/>
      <c r="P28" s="8"/>
      <c r="Q28" s="276"/>
      <c r="R28" s="276"/>
      <c r="S28" s="276"/>
      <c r="T28" s="276"/>
      <c r="U28" s="276"/>
      <c r="V28" s="276"/>
    </row>
    <row r="29" spans="1:36" ht="15.6">
      <c r="A29" s="31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259"/>
      <c r="N29" s="8"/>
      <c r="O29" s="8"/>
      <c r="P29" s="8"/>
      <c r="Q29" s="276"/>
      <c r="R29" s="276"/>
      <c r="S29" s="276"/>
      <c r="T29" s="276"/>
      <c r="U29" s="276"/>
      <c r="V29" s="276"/>
    </row>
    <row r="30" spans="1:36" ht="15.6">
      <c r="A30" s="31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259"/>
      <c r="N30" s="8"/>
      <c r="O30" s="8"/>
      <c r="P30" s="8"/>
      <c r="Q30" s="276"/>
      <c r="R30" s="276"/>
      <c r="S30" s="276"/>
      <c r="T30" s="276"/>
      <c r="U30" s="276"/>
      <c r="V30" s="276"/>
    </row>
    <row r="31" spans="1:36" ht="15.6">
      <c r="A31" s="31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259"/>
      <c r="N31" s="8"/>
      <c r="O31" s="8"/>
      <c r="P31" s="8"/>
      <c r="Q31" s="276"/>
      <c r="R31" s="276"/>
      <c r="S31" s="276"/>
      <c r="T31" s="276"/>
      <c r="U31" s="276"/>
      <c r="V31" s="276"/>
    </row>
    <row r="32" spans="1:36" ht="15.6">
      <c r="A32" s="3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259"/>
      <c r="N32" s="8"/>
      <c r="O32" s="8"/>
      <c r="P32" s="8"/>
      <c r="Q32" s="276"/>
      <c r="R32" s="276"/>
      <c r="S32" s="276"/>
      <c r="T32" s="276"/>
      <c r="U32" s="276"/>
      <c r="V32" s="276"/>
    </row>
    <row r="33" spans="1:22" ht="15.6">
      <c r="A33" s="31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259"/>
      <c r="N33" s="8"/>
      <c r="O33" s="8"/>
      <c r="P33" s="8"/>
      <c r="Q33" s="276"/>
      <c r="R33" s="276"/>
      <c r="S33" s="276"/>
      <c r="T33" s="276"/>
      <c r="U33" s="276"/>
      <c r="V33" s="276"/>
    </row>
    <row r="34" spans="1:22" ht="15.6">
      <c r="A34" s="31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259"/>
      <c r="N34" s="8"/>
      <c r="O34" s="8"/>
      <c r="P34" s="8"/>
      <c r="Q34" s="276"/>
      <c r="R34" s="276"/>
      <c r="S34" s="276"/>
      <c r="T34" s="276"/>
      <c r="U34" s="276"/>
      <c r="V34" s="276"/>
    </row>
    <row r="35" spans="1:22" ht="15.6">
      <c r="A35" s="31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259"/>
      <c r="N35" s="8"/>
      <c r="O35" s="8"/>
      <c r="P35" s="8"/>
      <c r="Q35" s="276"/>
      <c r="R35" s="276"/>
      <c r="S35" s="276"/>
      <c r="T35" s="276"/>
      <c r="U35" s="276"/>
      <c r="V35" s="276"/>
    </row>
    <row r="36" spans="1:22" ht="15.6">
      <c r="A36" s="31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259"/>
      <c r="N36" s="8"/>
      <c r="O36" s="8"/>
      <c r="P36" s="8"/>
      <c r="Q36" s="276"/>
      <c r="R36" s="276"/>
      <c r="S36" s="276"/>
      <c r="T36" s="276"/>
      <c r="U36" s="276"/>
      <c r="V36" s="276"/>
    </row>
    <row r="37" spans="1:22" ht="15.6">
      <c r="A37" s="31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259"/>
      <c r="N37" s="8"/>
      <c r="O37" s="8"/>
      <c r="P37" s="8"/>
      <c r="Q37" s="276"/>
      <c r="R37" s="276"/>
      <c r="S37" s="276"/>
      <c r="T37" s="276"/>
      <c r="U37" s="276"/>
      <c r="V37" s="276"/>
    </row>
    <row r="38" spans="1:22" ht="15.6">
      <c r="A38" s="31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259"/>
      <c r="N38" s="8"/>
      <c r="O38" s="8"/>
      <c r="P38" s="8"/>
      <c r="Q38" s="276"/>
      <c r="R38" s="276"/>
      <c r="S38" s="276"/>
      <c r="T38" s="276"/>
      <c r="U38" s="276"/>
      <c r="V38" s="276"/>
    </row>
    <row r="39" spans="1:22" ht="15.6">
      <c r="A39" s="31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259"/>
      <c r="N39" s="8"/>
      <c r="O39" s="8"/>
      <c r="P39" s="8"/>
      <c r="Q39" s="276"/>
      <c r="R39" s="276"/>
      <c r="S39" s="276"/>
      <c r="T39" s="276"/>
      <c r="U39" s="276"/>
      <c r="V39" s="276"/>
    </row>
    <row r="40" spans="1:22" ht="15.6">
      <c r="A40" s="31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259"/>
      <c r="N40" s="8"/>
      <c r="O40" s="8"/>
      <c r="P40" s="8"/>
      <c r="Q40" s="276"/>
      <c r="R40" s="276"/>
      <c r="S40" s="276"/>
      <c r="T40" s="276"/>
      <c r="U40" s="276"/>
      <c r="V40" s="276"/>
    </row>
    <row r="41" spans="1:22" ht="15.6">
      <c r="A41" s="31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259"/>
      <c r="N41" s="8"/>
      <c r="O41" s="8"/>
      <c r="P41" s="8"/>
      <c r="Q41" s="276"/>
      <c r="R41" s="276"/>
      <c r="S41" s="276"/>
      <c r="T41" s="276"/>
      <c r="U41" s="276"/>
      <c r="V41" s="276"/>
    </row>
    <row r="42" spans="1:22" ht="15.6">
      <c r="A42" s="31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259"/>
      <c r="N42" s="8"/>
      <c r="O42" s="8"/>
      <c r="P42" s="8"/>
      <c r="Q42" s="276"/>
      <c r="R42" s="276"/>
      <c r="S42" s="276"/>
      <c r="T42" s="276"/>
      <c r="U42" s="276"/>
      <c r="V42" s="276"/>
    </row>
    <row r="43" spans="1:2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259"/>
      <c r="N43" s="8"/>
      <c r="O43" s="8"/>
      <c r="P43" s="8"/>
      <c r="Q43" s="276"/>
      <c r="R43" s="276"/>
      <c r="S43" s="276"/>
      <c r="T43" s="276"/>
      <c r="U43" s="276"/>
      <c r="V43" s="276"/>
    </row>
    <row r="44" spans="1:2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259"/>
      <c r="N44" s="8"/>
      <c r="O44" s="8"/>
      <c r="P44" s="8"/>
      <c r="Q44" s="276"/>
      <c r="R44" s="276"/>
      <c r="S44" s="276"/>
      <c r="T44" s="276"/>
      <c r="U44" s="276"/>
      <c r="V44" s="276"/>
    </row>
    <row r="45" spans="1:2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259"/>
      <c r="N45" s="8"/>
      <c r="O45" s="8"/>
      <c r="P45" s="8"/>
      <c r="Q45" s="276"/>
      <c r="R45" s="276"/>
      <c r="S45" s="276"/>
      <c r="T45" s="276"/>
      <c r="U45" s="276"/>
      <c r="V45" s="276"/>
    </row>
    <row r="46" spans="1:2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259"/>
      <c r="N46" s="8"/>
      <c r="O46" s="8"/>
      <c r="P46" s="8"/>
      <c r="Q46" s="276"/>
      <c r="R46" s="276"/>
      <c r="S46" s="276"/>
      <c r="T46" s="276"/>
      <c r="U46" s="276"/>
      <c r="V46" s="276"/>
    </row>
    <row r="47" spans="1:22" ht="16.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259"/>
      <c r="N47" s="8"/>
      <c r="O47" s="8"/>
      <c r="P47" s="8"/>
      <c r="Q47" s="276"/>
      <c r="R47" s="276"/>
      <c r="S47" s="276"/>
      <c r="T47" s="276"/>
      <c r="U47" s="276"/>
      <c r="V47" s="276"/>
    </row>
    <row r="48" spans="1:2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259"/>
      <c r="N48" s="8"/>
      <c r="O48" s="8"/>
      <c r="P48" s="8"/>
      <c r="Q48" s="276"/>
      <c r="R48" s="276"/>
      <c r="S48" s="276"/>
      <c r="T48" s="276"/>
      <c r="U48" s="276"/>
      <c r="V48" s="276"/>
    </row>
    <row r="49" spans="1:2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259"/>
      <c r="N49" s="8"/>
      <c r="O49" s="8"/>
      <c r="P49" s="8"/>
      <c r="Q49" s="276"/>
      <c r="R49" s="276"/>
      <c r="S49" s="276"/>
      <c r="T49" s="276"/>
      <c r="U49" s="276"/>
      <c r="V49" s="276"/>
    </row>
    <row r="50" spans="1:2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259"/>
      <c r="N50" s="8"/>
      <c r="O50" s="8"/>
      <c r="P50" s="8"/>
    </row>
    <row r="51" spans="1:22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259"/>
      <c r="N51" s="8"/>
      <c r="O51" s="8"/>
      <c r="P51" s="8"/>
    </row>
    <row r="52" spans="1:22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259"/>
      <c r="N52" s="8"/>
      <c r="O52" s="8"/>
      <c r="P52" s="8"/>
    </row>
    <row r="53" spans="1:22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259"/>
      <c r="N53" s="8"/>
      <c r="O53" s="8"/>
      <c r="P53" s="8"/>
    </row>
  </sheetData>
  <mergeCells count="14">
    <mergeCell ref="L3:P3"/>
    <mergeCell ref="I3:I4"/>
    <mergeCell ref="J3:J4"/>
    <mergeCell ref="K3:K4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15748031496062992" right="0" top="0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B29"/>
  <sheetViews>
    <sheetView zoomScale="80" zoomScaleNormal="80" workbookViewId="0">
      <pane xSplit="1" topLeftCell="B1" activePane="topRight" state="frozen"/>
      <selection pane="topRight" activeCell="K23" sqref="K23"/>
    </sheetView>
  </sheetViews>
  <sheetFormatPr defaultRowHeight="15"/>
  <cols>
    <col min="1" max="1" width="12.81640625" customWidth="1"/>
    <col min="2" max="2" width="6" customWidth="1"/>
    <col min="3" max="3" width="5.1796875" customWidth="1"/>
    <col min="4" max="4" width="5.81640625" customWidth="1"/>
    <col min="5" max="5" width="5.453125" customWidth="1"/>
    <col min="6" max="6" width="6.6328125" customWidth="1"/>
    <col min="7" max="7" width="6.1796875" customWidth="1"/>
    <col min="8" max="8" width="6.90625" customWidth="1"/>
    <col min="9" max="9" width="6.1796875" customWidth="1"/>
    <col min="10" max="10" width="6.6328125" customWidth="1"/>
    <col min="11" max="11" width="8" style="89" customWidth="1"/>
    <col min="12" max="12" width="8.6328125" customWidth="1"/>
    <col min="13" max="13" width="7.81640625" customWidth="1"/>
    <col min="14" max="14" width="6.36328125" customWidth="1"/>
    <col min="15" max="15" width="6" customWidth="1"/>
    <col min="16" max="16" width="5.08984375" style="89" customWidth="1"/>
    <col min="17" max="17" width="6.1796875" customWidth="1"/>
    <col min="18" max="18" width="5" customWidth="1"/>
    <col min="19" max="19" width="5.81640625" customWidth="1"/>
    <col min="20" max="20" width="11.6328125" customWidth="1"/>
    <col min="21" max="21" width="5.81640625" customWidth="1"/>
    <col min="22" max="22" width="6.54296875" customWidth="1"/>
    <col min="23" max="23" width="7" customWidth="1"/>
    <col min="24" max="24" width="6.453125" customWidth="1"/>
  </cols>
  <sheetData>
    <row r="1" spans="1:54" ht="33.75" customHeight="1" thickBot="1">
      <c r="A1" s="869" t="s">
        <v>406</v>
      </c>
      <c r="B1" s="869"/>
      <c r="C1" s="869"/>
      <c r="D1" s="869"/>
      <c r="E1" s="869"/>
      <c r="F1" s="869"/>
      <c r="G1" s="869"/>
      <c r="H1" s="869"/>
      <c r="I1" s="869"/>
      <c r="J1" s="869"/>
      <c r="K1" s="869"/>
      <c r="L1" s="869"/>
      <c r="M1" s="869"/>
      <c r="N1" s="869"/>
      <c r="O1" s="869"/>
      <c r="P1" s="869"/>
      <c r="Q1" s="869"/>
      <c r="R1" s="869"/>
    </row>
    <row r="2" spans="1:54" ht="30" customHeight="1" thickBot="1">
      <c r="A2" s="874" t="s">
        <v>152</v>
      </c>
      <c r="B2" s="860" t="s">
        <v>187</v>
      </c>
      <c r="C2" s="861"/>
      <c r="D2" s="861"/>
      <c r="E2" s="862"/>
      <c r="F2" s="860" t="s">
        <v>188</v>
      </c>
      <c r="G2" s="861"/>
      <c r="H2" s="861"/>
      <c r="I2" s="862"/>
      <c r="J2" s="860" t="s">
        <v>164</v>
      </c>
      <c r="K2" s="861"/>
      <c r="L2" s="861"/>
      <c r="M2" s="861"/>
      <c r="N2" s="862"/>
      <c r="O2" s="860" t="s">
        <v>161</v>
      </c>
      <c r="P2" s="861"/>
      <c r="Q2" s="861"/>
      <c r="R2" s="862"/>
      <c r="S2" s="866" t="s">
        <v>336</v>
      </c>
      <c r="U2" s="857" t="s">
        <v>429</v>
      </c>
      <c r="V2" s="857"/>
      <c r="W2" s="857"/>
      <c r="X2" s="857"/>
    </row>
    <row r="3" spans="1:54" s="230" customFormat="1" ht="30" customHeight="1">
      <c r="A3" s="875"/>
      <c r="B3" s="863" t="s">
        <v>404</v>
      </c>
      <c r="C3" s="858" t="s">
        <v>405</v>
      </c>
      <c r="D3" s="858" t="s">
        <v>365</v>
      </c>
      <c r="E3" s="858" t="s">
        <v>332</v>
      </c>
      <c r="F3" s="863" t="s">
        <v>404</v>
      </c>
      <c r="G3" s="858" t="s">
        <v>405</v>
      </c>
      <c r="H3" s="858" t="s">
        <v>163</v>
      </c>
      <c r="I3" s="858" t="s">
        <v>332</v>
      </c>
      <c r="J3" s="863" t="s">
        <v>404</v>
      </c>
      <c r="K3" s="870" t="s">
        <v>405</v>
      </c>
      <c r="L3" s="858" t="s">
        <v>366</v>
      </c>
      <c r="M3" s="872" t="s">
        <v>162</v>
      </c>
      <c r="N3" s="858" t="s">
        <v>332</v>
      </c>
      <c r="O3" s="863" t="s">
        <v>404</v>
      </c>
      <c r="P3" s="870" t="s">
        <v>405</v>
      </c>
      <c r="Q3" s="858" t="s">
        <v>365</v>
      </c>
      <c r="R3" s="858" t="s">
        <v>332</v>
      </c>
      <c r="S3" s="867"/>
      <c r="U3" s="559" t="s">
        <v>90</v>
      </c>
      <c r="V3" s="559" t="s">
        <v>89</v>
      </c>
      <c r="W3" s="560" t="s">
        <v>52</v>
      </c>
      <c r="X3" s="560" t="s">
        <v>53</v>
      </c>
    </row>
    <row r="4" spans="1:54" s="230" customFormat="1" ht="30" customHeight="1" thickBot="1">
      <c r="A4" s="876"/>
      <c r="B4" s="864"/>
      <c r="C4" s="859"/>
      <c r="D4" s="859"/>
      <c r="E4" s="859"/>
      <c r="F4" s="864"/>
      <c r="G4" s="859"/>
      <c r="H4" s="865"/>
      <c r="I4" s="859"/>
      <c r="J4" s="864"/>
      <c r="K4" s="871"/>
      <c r="L4" s="865"/>
      <c r="M4" s="873"/>
      <c r="N4" s="859"/>
      <c r="O4" s="864"/>
      <c r="P4" s="871"/>
      <c r="Q4" s="865"/>
      <c r="R4" s="859"/>
      <c r="S4" s="868"/>
      <c r="U4" s="561" t="s">
        <v>27</v>
      </c>
      <c r="V4" s="561" t="s">
        <v>27</v>
      </c>
      <c r="W4" s="562"/>
      <c r="X4" s="563" t="s">
        <v>55</v>
      </c>
    </row>
    <row r="5" spans="1:54" ht="30.9" customHeight="1">
      <c r="A5" s="79" t="s">
        <v>92</v>
      </c>
      <c r="B5" s="631">
        <v>12</v>
      </c>
      <c r="C5" s="108">
        <v>1.1000000000000001</v>
      </c>
      <c r="D5" s="62">
        <f>SUM(C5/B5)*100</f>
        <v>9.1666666666666679</v>
      </c>
      <c r="E5" s="62"/>
      <c r="F5" s="651">
        <v>326</v>
      </c>
      <c r="G5" s="106">
        <v>344.8</v>
      </c>
      <c r="H5" s="60">
        <f>SUM(G5/F5)*100</f>
        <v>105.76687116564418</v>
      </c>
      <c r="I5" s="513">
        <f>SUM(G5/V5)*100</f>
        <v>107.81738586616636</v>
      </c>
      <c r="J5" s="568">
        <v>3400</v>
      </c>
      <c r="K5" s="818">
        <v>3401</v>
      </c>
      <c r="L5" s="93">
        <f t="shared" ref="L5:L21" si="0">SUM(K5/J5)*100</f>
        <v>100.02941176470588</v>
      </c>
      <c r="M5" s="107">
        <f t="shared" ref="M5:M21" si="1">SUM(K5/S5)*1000</f>
        <v>4736.7688022284119</v>
      </c>
      <c r="N5" s="61">
        <f t="shared" ref="N5:N21" si="2">SUM(K5/W5)*100</f>
        <v>61.956897965132164</v>
      </c>
      <c r="O5" s="731">
        <v>39</v>
      </c>
      <c r="P5" s="827">
        <v>55</v>
      </c>
      <c r="Q5" s="209">
        <f>P5/O5*100</f>
        <v>141.02564102564102</v>
      </c>
      <c r="R5" s="61">
        <f t="shared" ref="R5:R21" si="3">P5/X5*100</f>
        <v>78.571428571428569</v>
      </c>
      <c r="S5" s="439">
        <v>718</v>
      </c>
      <c r="T5" s="44" t="s">
        <v>29</v>
      </c>
      <c r="U5" s="625">
        <v>1.2</v>
      </c>
      <c r="V5" s="625">
        <v>319.8</v>
      </c>
      <c r="W5" s="625">
        <v>5489.3</v>
      </c>
      <c r="X5" s="626">
        <v>70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</row>
    <row r="6" spans="1:54" ht="30.9" customHeight="1">
      <c r="A6" s="56" t="s">
        <v>93</v>
      </c>
      <c r="B6" s="632">
        <v>2</v>
      </c>
      <c r="C6" s="250"/>
      <c r="D6" s="62">
        <f>SUM(C6/B6)*100</f>
        <v>0</v>
      </c>
      <c r="E6" s="62" t="e">
        <f t="shared" ref="E6:E9" si="4">SUM(C6/U6)*100</f>
        <v>#DIV/0!</v>
      </c>
      <c r="F6" s="652"/>
      <c r="G6" s="108"/>
      <c r="H6" s="62"/>
      <c r="I6" s="514"/>
      <c r="J6" s="569">
        <v>600</v>
      </c>
      <c r="K6" s="819">
        <v>370.6</v>
      </c>
      <c r="L6" s="62">
        <f>SUM(K6/J6)*100</f>
        <v>61.766666666666673</v>
      </c>
      <c r="M6" s="109">
        <f t="shared" si="1"/>
        <v>1531.4049586776862</v>
      </c>
      <c r="N6" s="63">
        <f t="shared" si="2"/>
        <v>102.34741784037557</v>
      </c>
      <c r="O6" s="732">
        <v>13</v>
      </c>
      <c r="P6" s="827">
        <v>0</v>
      </c>
      <c r="Q6" s="108">
        <f t="shared" ref="Q6:Q21" si="5">P6/O6*100</f>
        <v>0</v>
      </c>
      <c r="R6" s="63"/>
      <c r="S6" s="440">
        <v>242</v>
      </c>
      <c r="T6" s="44" t="s">
        <v>30</v>
      </c>
      <c r="U6" s="627"/>
      <c r="V6" s="627"/>
      <c r="W6" s="627">
        <v>362.1</v>
      </c>
      <c r="X6" s="628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30.9" customHeight="1">
      <c r="A7" s="56" t="s">
        <v>94</v>
      </c>
      <c r="B7" s="632"/>
      <c r="C7" s="108"/>
      <c r="D7" s="62"/>
      <c r="E7" s="62"/>
      <c r="F7" s="652"/>
      <c r="G7" s="108"/>
      <c r="H7" s="62"/>
      <c r="I7" s="514"/>
      <c r="J7" s="569">
        <v>550</v>
      </c>
      <c r="K7" s="819">
        <v>257.60000000000002</v>
      </c>
      <c r="L7" s="62">
        <f t="shared" si="0"/>
        <v>46.836363636363643</v>
      </c>
      <c r="M7" s="109">
        <f t="shared" si="1"/>
        <v>1226.6666666666667</v>
      </c>
      <c r="N7" s="63">
        <f t="shared" si="2"/>
        <v>68.328912466843505</v>
      </c>
      <c r="O7" s="732">
        <v>13</v>
      </c>
      <c r="P7" s="827">
        <v>9</v>
      </c>
      <c r="Q7" s="110">
        <f t="shared" si="5"/>
        <v>69.230769230769226</v>
      </c>
      <c r="R7" s="63">
        <f t="shared" si="3"/>
        <v>90</v>
      </c>
      <c r="S7" s="440">
        <v>210</v>
      </c>
      <c r="T7" s="44" t="s">
        <v>31</v>
      </c>
      <c r="U7" s="627"/>
      <c r="V7" s="627"/>
      <c r="W7" s="627">
        <v>377</v>
      </c>
      <c r="X7" s="628">
        <v>10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</row>
    <row r="8" spans="1:54" ht="30.9" customHeight="1">
      <c r="A8" s="56" t="s">
        <v>95</v>
      </c>
      <c r="B8" s="632">
        <v>12</v>
      </c>
      <c r="C8" s="108">
        <v>1</v>
      </c>
      <c r="D8" s="62">
        <f>SUM(C8/B8)*100</f>
        <v>8.3333333333333321</v>
      </c>
      <c r="E8" s="62">
        <f t="shared" si="4"/>
        <v>14.925373134328357</v>
      </c>
      <c r="F8" s="652">
        <v>246</v>
      </c>
      <c r="G8" s="108">
        <v>300.60000000000002</v>
      </c>
      <c r="H8" s="62">
        <f>SUM(G8/F8)*100</f>
        <v>122.19512195121953</v>
      </c>
      <c r="I8" s="514">
        <f>SUM(G8/V8)*100</f>
        <v>128.95752895752898</v>
      </c>
      <c r="J8" s="569">
        <v>1800</v>
      </c>
      <c r="K8" s="820">
        <v>656</v>
      </c>
      <c r="L8" s="62">
        <f t="shared" si="0"/>
        <v>36.444444444444443</v>
      </c>
      <c r="M8" s="109">
        <f t="shared" si="1"/>
        <v>2326.2411347517727</v>
      </c>
      <c r="N8" s="63">
        <f t="shared" si="2"/>
        <v>45.272601794340922</v>
      </c>
      <c r="O8" s="732">
        <v>13</v>
      </c>
      <c r="P8" s="827">
        <v>8</v>
      </c>
      <c r="Q8" s="108">
        <f t="shared" si="5"/>
        <v>61.53846153846154</v>
      </c>
      <c r="R8" s="63">
        <f t="shared" si="3"/>
        <v>80</v>
      </c>
      <c r="S8" s="440">
        <v>282</v>
      </c>
      <c r="T8" s="44" t="s">
        <v>32</v>
      </c>
      <c r="U8" s="627">
        <v>6.7</v>
      </c>
      <c r="V8" s="627">
        <v>233.1</v>
      </c>
      <c r="W8" s="627">
        <v>1449</v>
      </c>
      <c r="X8" s="628">
        <v>10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</row>
    <row r="9" spans="1:54" ht="30.9" customHeight="1">
      <c r="A9" s="56" t="s">
        <v>96</v>
      </c>
      <c r="B9" s="632">
        <v>8</v>
      </c>
      <c r="C9" s="108">
        <v>8.4</v>
      </c>
      <c r="D9" s="95">
        <f>SUM(C9/B9)*100</f>
        <v>105</v>
      </c>
      <c r="E9" s="62">
        <f t="shared" si="4"/>
        <v>88.421052631578959</v>
      </c>
      <c r="F9" s="652"/>
      <c r="G9" s="108"/>
      <c r="H9" s="62"/>
      <c r="I9" s="514"/>
      <c r="J9" s="569">
        <v>1700</v>
      </c>
      <c r="K9" s="820">
        <v>416</v>
      </c>
      <c r="L9" s="62">
        <f t="shared" si="0"/>
        <v>24.47058823529412</v>
      </c>
      <c r="M9" s="109">
        <f t="shared" si="1"/>
        <v>746.85816876122078</v>
      </c>
      <c r="N9" s="63">
        <f t="shared" si="2"/>
        <v>8.5913136862105279</v>
      </c>
      <c r="O9" s="732">
        <v>18</v>
      </c>
      <c r="P9" s="827">
        <v>4</v>
      </c>
      <c r="Q9" s="108">
        <f t="shared" si="5"/>
        <v>22.222222222222221</v>
      </c>
      <c r="R9" s="63">
        <f t="shared" si="3"/>
        <v>57.142857142857139</v>
      </c>
      <c r="S9" s="440">
        <v>557</v>
      </c>
      <c r="T9" s="44" t="s">
        <v>33</v>
      </c>
      <c r="U9" s="627">
        <v>9.5</v>
      </c>
      <c r="V9" s="627"/>
      <c r="W9" s="627">
        <v>4842.1000000000004</v>
      </c>
      <c r="X9" s="628">
        <v>7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</row>
    <row r="10" spans="1:54" ht="30.9" customHeight="1">
      <c r="A10" s="56" t="s">
        <v>97</v>
      </c>
      <c r="B10" s="632"/>
      <c r="C10" s="108"/>
      <c r="D10" s="62"/>
      <c r="E10" s="62"/>
      <c r="F10" s="652"/>
      <c r="G10" s="108"/>
      <c r="H10" s="62"/>
      <c r="I10" s="514"/>
      <c r="J10" s="569">
        <v>2150</v>
      </c>
      <c r="K10" s="820">
        <v>1800</v>
      </c>
      <c r="L10" s="62">
        <f t="shared" si="0"/>
        <v>83.720930232558146</v>
      </c>
      <c r="M10" s="109">
        <f t="shared" si="1"/>
        <v>4986.1495844875353</v>
      </c>
      <c r="N10" s="63">
        <f t="shared" si="2"/>
        <v>68.130204390613173</v>
      </c>
      <c r="O10" s="732">
        <v>15</v>
      </c>
      <c r="P10" s="827">
        <v>16</v>
      </c>
      <c r="Q10" s="110">
        <f t="shared" si="5"/>
        <v>106.66666666666667</v>
      </c>
      <c r="R10" s="63">
        <f t="shared" si="3"/>
        <v>72.727272727272734</v>
      </c>
      <c r="S10" s="440">
        <v>361</v>
      </c>
      <c r="T10" s="44" t="s">
        <v>34</v>
      </c>
      <c r="U10" s="627"/>
      <c r="V10" s="627"/>
      <c r="W10" s="627">
        <v>2642</v>
      </c>
      <c r="X10" s="628">
        <v>22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</row>
    <row r="11" spans="1:54" ht="30.9" customHeight="1">
      <c r="A11" s="56" t="s">
        <v>98</v>
      </c>
      <c r="B11" s="632">
        <v>7</v>
      </c>
      <c r="C11" s="108">
        <v>0.4</v>
      </c>
      <c r="D11" s="62">
        <f>SUM(C11/B11)*100</f>
        <v>5.7142857142857144</v>
      </c>
      <c r="E11" s="62"/>
      <c r="F11" s="652">
        <v>167</v>
      </c>
      <c r="G11" s="108">
        <v>173.8</v>
      </c>
      <c r="H11" s="62">
        <f>SUM(G11/F11)*100</f>
        <v>104.07185628742515</v>
      </c>
      <c r="I11" s="514">
        <f>SUM(G11/V11)*100</f>
        <v>103.08422301304864</v>
      </c>
      <c r="J11" s="569">
        <v>3600</v>
      </c>
      <c r="K11" s="819">
        <v>3617.3</v>
      </c>
      <c r="L11" s="95">
        <f t="shared" si="0"/>
        <v>100.48055555555555</v>
      </c>
      <c r="M11" s="109">
        <f t="shared" si="1"/>
        <v>4405.9683313032883</v>
      </c>
      <c r="N11" s="63">
        <f t="shared" si="2"/>
        <v>77.816499946219224</v>
      </c>
      <c r="O11" s="732">
        <v>45</v>
      </c>
      <c r="P11" s="827">
        <v>18</v>
      </c>
      <c r="Q11" s="108">
        <f t="shared" si="5"/>
        <v>40</v>
      </c>
      <c r="R11" s="63">
        <f t="shared" si="3"/>
        <v>69.230769230769226</v>
      </c>
      <c r="S11" s="440">
        <v>821</v>
      </c>
      <c r="T11" s="44" t="s">
        <v>35</v>
      </c>
      <c r="U11" s="627">
        <v>0.7</v>
      </c>
      <c r="V11" s="627">
        <v>168.6</v>
      </c>
      <c r="W11" s="627">
        <v>4648.5</v>
      </c>
      <c r="X11" s="628">
        <v>26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</row>
    <row r="12" spans="1:54" ht="30.9" customHeight="1">
      <c r="A12" s="57" t="s">
        <v>99</v>
      </c>
      <c r="B12" s="571">
        <v>9</v>
      </c>
      <c r="C12" s="108">
        <v>0.4</v>
      </c>
      <c r="D12" s="95">
        <f>SUM(C12/B12)*100</f>
        <v>4.4444444444444446</v>
      </c>
      <c r="E12" s="95">
        <f>SUM(C12/U12)*100</f>
        <v>3.1007751937984498</v>
      </c>
      <c r="F12" s="653">
        <v>357</v>
      </c>
      <c r="G12" s="108">
        <v>322</v>
      </c>
      <c r="H12" s="62">
        <f>SUM(G12/F12)*100</f>
        <v>90.196078431372555</v>
      </c>
      <c r="I12" s="514">
        <f>SUM(G12/V12)*100</f>
        <v>94.622392007052596</v>
      </c>
      <c r="J12" s="569">
        <v>8300</v>
      </c>
      <c r="K12" s="820">
        <v>4675.3999999999996</v>
      </c>
      <c r="L12" s="62">
        <f t="shared" si="0"/>
        <v>56.3301204819277</v>
      </c>
      <c r="M12" s="109">
        <f t="shared" si="1"/>
        <v>4973.8297872340418</v>
      </c>
      <c r="N12" s="63">
        <f t="shared" si="2"/>
        <v>73.918198921756172</v>
      </c>
      <c r="O12" s="732">
        <v>45</v>
      </c>
      <c r="P12" s="827">
        <v>40</v>
      </c>
      <c r="Q12" s="110">
        <f t="shared" si="5"/>
        <v>88.888888888888886</v>
      </c>
      <c r="R12" s="63">
        <f t="shared" si="3"/>
        <v>88.888888888888886</v>
      </c>
      <c r="S12" s="440">
        <v>940</v>
      </c>
      <c r="T12" s="44" t="s">
        <v>36</v>
      </c>
      <c r="U12" s="627">
        <v>12.9</v>
      </c>
      <c r="V12" s="627">
        <v>340.3</v>
      </c>
      <c r="W12" s="627">
        <v>6325.1</v>
      </c>
      <c r="X12" s="627">
        <v>45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</row>
    <row r="13" spans="1:54" ht="30.9" customHeight="1">
      <c r="A13" s="56" t="s">
        <v>100</v>
      </c>
      <c r="B13" s="632"/>
      <c r="C13" s="108"/>
      <c r="D13" s="62"/>
      <c r="E13" s="62"/>
      <c r="F13" s="652"/>
      <c r="G13" s="108"/>
      <c r="H13" s="62"/>
      <c r="I13" s="514"/>
      <c r="J13" s="569">
        <v>330</v>
      </c>
      <c r="K13" s="819">
        <v>335.4</v>
      </c>
      <c r="L13" s="95">
        <f t="shared" si="0"/>
        <v>101.63636363636364</v>
      </c>
      <c r="M13" s="109">
        <f t="shared" si="1"/>
        <v>1374.5901639344263</v>
      </c>
      <c r="N13" s="63">
        <f t="shared" si="2"/>
        <v>55.36480686695279</v>
      </c>
      <c r="O13" s="732">
        <v>5</v>
      </c>
      <c r="P13" s="827">
        <v>0</v>
      </c>
      <c r="Q13" s="108">
        <f t="shared" si="5"/>
        <v>0</v>
      </c>
      <c r="R13" s="63"/>
      <c r="S13" s="440">
        <v>244</v>
      </c>
      <c r="T13" s="44" t="s">
        <v>56</v>
      </c>
      <c r="U13" s="627"/>
      <c r="V13" s="627"/>
      <c r="W13" s="627">
        <v>605.79999999999995</v>
      </c>
      <c r="X13" s="628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1:54" ht="30.9" customHeight="1">
      <c r="A14" s="56" t="s">
        <v>101</v>
      </c>
      <c r="B14" s="632">
        <v>30</v>
      </c>
      <c r="C14" s="108">
        <v>9.1999999999999993</v>
      </c>
      <c r="D14" s="62">
        <f>SUM(C14/B14)*100</f>
        <v>30.666666666666664</v>
      </c>
      <c r="E14" s="95">
        <f>SUM(C14/U14)*100</f>
        <v>64.788732394366207</v>
      </c>
      <c r="F14" s="652">
        <v>704</v>
      </c>
      <c r="G14" s="108">
        <v>739.6</v>
      </c>
      <c r="H14" s="62">
        <f>SUM(G14/F14)*100</f>
        <v>105.05681818181817</v>
      </c>
      <c r="I14" s="514">
        <f>SUM(G14/V14)*100</f>
        <v>106.70898860193334</v>
      </c>
      <c r="J14" s="569">
        <v>9234</v>
      </c>
      <c r="K14" s="819">
        <v>9385.7999999999993</v>
      </c>
      <c r="L14" s="62">
        <f t="shared" si="0"/>
        <v>101.64392462638077</v>
      </c>
      <c r="M14" s="109">
        <f t="shared" si="1"/>
        <v>18512.426035502958</v>
      </c>
      <c r="N14" s="63">
        <f t="shared" si="2"/>
        <v>109.54481792717085</v>
      </c>
      <c r="O14" s="732">
        <v>31</v>
      </c>
      <c r="P14" s="827">
        <v>66</v>
      </c>
      <c r="Q14" s="110">
        <f t="shared" si="5"/>
        <v>212.90322580645159</v>
      </c>
      <c r="R14" s="63">
        <f t="shared" si="3"/>
        <v>206.25</v>
      </c>
      <c r="S14" s="440">
        <v>507</v>
      </c>
      <c r="T14" s="44" t="s">
        <v>37</v>
      </c>
      <c r="U14" s="627">
        <v>14.2</v>
      </c>
      <c r="V14" s="627">
        <v>693.1</v>
      </c>
      <c r="W14" s="627">
        <v>8568</v>
      </c>
      <c r="X14" s="628">
        <v>32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</row>
    <row r="15" spans="1:54" ht="30.9" customHeight="1">
      <c r="A15" s="56" t="s">
        <v>102</v>
      </c>
      <c r="B15" s="572">
        <v>3</v>
      </c>
      <c r="C15" s="108">
        <v>1.8</v>
      </c>
      <c r="D15" s="62">
        <f>SUM(C15/B15)*100</f>
        <v>60</v>
      </c>
      <c r="E15" s="62"/>
      <c r="F15" s="652">
        <v>33</v>
      </c>
      <c r="G15" s="108">
        <v>54</v>
      </c>
      <c r="H15" s="62">
        <f>SUM(G15/F15)*100</f>
        <v>163.63636363636365</v>
      </c>
      <c r="I15" s="514">
        <f>SUM(G15/V15)*100</f>
        <v>149.58448753462602</v>
      </c>
      <c r="J15" s="569">
        <v>1550</v>
      </c>
      <c r="K15" s="820">
        <v>1522</v>
      </c>
      <c r="L15" s="95">
        <f t="shared" si="0"/>
        <v>98.193548387096769</v>
      </c>
      <c r="M15" s="109">
        <f t="shared" si="1"/>
        <v>1860.6356968215159</v>
      </c>
      <c r="N15" s="63">
        <f t="shared" si="2"/>
        <v>88.078703703703709</v>
      </c>
      <c r="O15" s="732">
        <v>39</v>
      </c>
      <c r="P15" s="827">
        <v>10</v>
      </c>
      <c r="Q15" s="108">
        <f t="shared" si="5"/>
        <v>25.641025641025639</v>
      </c>
      <c r="R15" s="63">
        <f t="shared" si="3"/>
        <v>43.478260869565219</v>
      </c>
      <c r="S15" s="440">
        <v>818</v>
      </c>
      <c r="T15" s="44" t="s">
        <v>38</v>
      </c>
      <c r="U15" s="627">
        <v>0.4</v>
      </c>
      <c r="V15" s="627">
        <v>36.1</v>
      </c>
      <c r="W15" s="627">
        <v>1728</v>
      </c>
      <c r="X15" s="628">
        <v>23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</row>
    <row r="16" spans="1:54" ht="30.9" customHeight="1">
      <c r="A16" s="56" t="s">
        <v>103</v>
      </c>
      <c r="B16" s="632">
        <v>5</v>
      </c>
      <c r="C16" s="108"/>
      <c r="D16" s="62">
        <f>SUM(C16/B16)*100</f>
        <v>0</v>
      </c>
      <c r="E16" s="62">
        <f>SUM(C16/U16)*100</f>
        <v>0</v>
      </c>
      <c r="F16" s="652"/>
      <c r="G16" s="108"/>
      <c r="H16" s="62"/>
      <c r="I16" s="514"/>
      <c r="J16" s="569">
        <v>340</v>
      </c>
      <c r="K16" s="820">
        <v>310</v>
      </c>
      <c r="L16" s="95">
        <f t="shared" si="0"/>
        <v>91.17647058823529</v>
      </c>
      <c r="M16" s="109">
        <f t="shared" si="1"/>
        <v>1684.782608695652</v>
      </c>
      <c r="N16" s="63">
        <f t="shared" si="2"/>
        <v>105.08474576271188</v>
      </c>
      <c r="O16" s="732">
        <v>13</v>
      </c>
      <c r="P16" s="827">
        <v>8</v>
      </c>
      <c r="Q16" s="108">
        <f t="shared" si="5"/>
        <v>61.53846153846154</v>
      </c>
      <c r="R16" s="63">
        <f t="shared" si="3"/>
        <v>133.33333333333331</v>
      </c>
      <c r="S16" s="440">
        <v>184</v>
      </c>
      <c r="T16" s="44" t="s">
        <v>39</v>
      </c>
      <c r="U16" s="627">
        <v>9.8000000000000007</v>
      </c>
      <c r="V16" s="627"/>
      <c r="W16" s="627">
        <v>295</v>
      </c>
      <c r="X16" s="628">
        <v>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ht="30.9" customHeight="1">
      <c r="A17" s="56" t="s">
        <v>104</v>
      </c>
      <c r="B17" s="632">
        <v>8</v>
      </c>
      <c r="C17" s="250">
        <v>43.7</v>
      </c>
      <c r="D17" s="95">
        <f t="shared" ref="D17" si="6">SUM(C17/B17)*100</f>
        <v>546.25</v>
      </c>
      <c r="E17" s="62"/>
      <c r="F17" s="652">
        <v>351</v>
      </c>
      <c r="G17" s="108">
        <v>629.20000000000005</v>
      </c>
      <c r="H17" s="62">
        <f>SUM(G17/F17)*100</f>
        <v>179.25925925925927</v>
      </c>
      <c r="I17" s="514">
        <f>SUM(G17/V17)*100</f>
        <v>161.7065021845284</v>
      </c>
      <c r="J17" s="569">
        <v>1450</v>
      </c>
      <c r="K17" s="820">
        <v>1211.7</v>
      </c>
      <c r="L17" s="62">
        <f t="shared" si="0"/>
        <v>83.565517241379311</v>
      </c>
      <c r="M17" s="109">
        <f t="shared" si="1"/>
        <v>1721.1647727272727</v>
      </c>
      <c r="N17" s="63">
        <f t="shared" si="2"/>
        <v>121.20636190857257</v>
      </c>
      <c r="O17" s="732">
        <v>41</v>
      </c>
      <c r="P17" s="827">
        <v>28</v>
      </c>
      <c r="Q17" s="108">
        <f t="shared" si="5"/>
        <v>68.292682926829272</v>
      </c>
      <c r="R17" s="63">
        <f t="shared" si="3"/>
        <v>73.68421052631578</v>
      </c>
      <c r="S17" s="440">
        <v>704</v>
      </c>
      <c r="T17" s="44" t="s">
        <v>57</v>
      </c>
      <c r="U17" s="627"/>
      <c r="V17" s="627">
        <v>389.1</v>
      </c>
      <c r="W17" s="627">
        <v>999.7</v>
      </c>
      <c r="X17" s="628">
        <v>38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</row>
    <row r="18" spans="1:54" ht="30.9" customHeight="1">
      <c r="A18" s="56" t="s">
        <v>105</v>
      </c>
      <c r="B18" s="572">
        <v>4</v>
      </c>
      <c r="C18" s="108">
        <v>0.7</v>
      </c>
      <c r="D18" s="62">
        <f>SUM(C18/B18)*100</f>
        <v>17.5</v>
      </c>
      <c r="E18" s="62"/>
      <c r="F18" s="652">
        <v>195</v>
      </c>
      <c r="G18" s="108">
        <v>184.2</v>
      </c>
      <c r="H18" s="62">
        <f>SUM(G18/F18)*100</f>
        <v>94.461538461538453</v>
      </c>
      <c r="I18" s="514">
        <f>SUM(G18/V18)*100</f>
        <v>91.007905138339922</v>
      </c>
      <c r="J18" s="569">
        <v>840</v>
      </c>
      <c r="K18" s="820">
        <v>840</v>
      </c>
      <c r="L18" s="95">
        <f t="shared" si="0"/>
        <v>100</v>
      </c>
      <c r="M18" s="109">
        <f t="shared" si="1"/>
        <v>2393.1623931623931</v>
      </c>
      <c r="N18" s="63">
        <f t="shared" si="2"/>
        <v>57.534246575342465</v>
      </c>
      <c r="O18" s="732">
        <v>14</v>
      </c>
      <c r="P18" s="827">
        <v>19</v>
      </c>
      <c r="Q18" s="108">
        <f t="shared" si="5"/>
        <v>135.71428571428572</v>
      </c>
      <c r="R18" s="63"/>
      <c r="S18" s="440">
        <v>351</v>
      </c>
      <c r="T18" s="44" t="s">
        <v>58</v>
      </c>
      <c r="U18" s="627">
        <v>0.7</v>
      </c>
      <c r="V18" s="627">
        <v>202.4</v>
      </c>
      <c r="W18" s="627">
        <v>1460</v>
      </c>
      <c r="X18" s="628">
        <v>52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</row>
    <row r="19" spans="1:54" ht="30.9" customHeight="1">
      <c r="A19" s="56" t="s">
        <v>106</v>
      </c>
      <c r="B19" s="632"/>
      <c r="C19" s="108"/>
      <c r="D19" s="62"/>
      <c r="E19" s="62"/>
      <c r="F19" s="652"/>
      <c r="G19" s="108"/>
      <c r="H19" s="62"/>
      <c r="I19" s="514"/>
      <c r="J19" s="569">
        <v>78225</v>
      </c>
      <c r="K19" s="819">
        <v>85197.2</v>
      </c>
      <c r="L19" s="95">
        <f t="shared" si="0"/>
        <v>108.91300735059124</v>
      </c>
      <c r="M19" s="109">
        <f t="shared" si="1"/>
        <v>18525.157642965863</v>
      </c>
      <c r="N19" s="63">
        <f t="shared" si="2"/>
        <v>100.38032669450388</v>
      </c>
      <c r="O19" s="732">
        <v>334</v>
      </c>
      <c r="P19" s="827">
        <v>411</v>
      </c>
      <c r="Q19" s="110">
        <f t="shared" si="5"/>
        <v>123.05389221556887</v>
      </c>
      <c r="R19" s="63">
        <f t="shared" si="3"/>
        <v>106.47668393782384</v>
      </c>
      <c r="S19" s="440">
        <v>4599</v>
      </c>
      <c r="T19" s="44" t="s">
        <v>40</v>
      </c>
      <c r="U19" s="627"/>
      <c r="V19" s="627"/>
      <c r="W19" s="629">
        <v>84874.4</v>
      </c>
      <c r="X19" s="629">
        <v>386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</row>
    <row r="20" spans="1:54" ht="30.9" customHeight="1">
      <c r="A20" s="56" t="s">
        <v>107</v>
      </c>
      <c r="B20" s="632">
        <v>1</v>
      </c>
      <c r="C20" s="108"/>
      <c r="D20" s="62">
        <f>SUM(C20/B20)*100</f>
        <v>0</v>
      </c>
      <c r="E20" s="62"/>
      <c r="F20" s="652">
        <v>40</v>
      </c>
      <c r="G20" s="108">
        <v>108.6</v>
      </c>
      <c r="H20" s="62">
        <f>SUM(G20/F20)*100</f>
        <v>271.5</v>
      </c>
      <c r="I20" s="514">
        <f>SUM(G20/V20)*100</f>
        <v>272.8643216080402</v>
      </c>
      <c r="J20" s="569">
        <v>1200</v>
      </c>
      <c r="K20" s="820">
        <v>1238</v>
      </c>
      <c r="L20" s="95">
        <f t="shared" si="0"/>
        <v>103.16666666666667</v>
      </c>
      <c r="M20" s="109">
        <f t="shared" si="1"/>
        <v>3598.8372093023258</v>
      </c>
      <c r="N20" s="63">
        <f t="shared" si="2"/>
        <v>99.677938808373597</v>
      </c>
      <c r="O20" s="732">
        <v>15</v>
      </c>
      <c r="P20" s="827">
        <v>13</v>
      </c>
      <c r="Q20" s="108">
        <f t="shared" si="5"/>
        <v>86.666666666666671</v>
      </c>
      <c r="R20" s="63">
        <f t="shared" si="3"/>
        <v>260</v>
      </c>
      <c r="S20" s="440">
        <v>344</v>
      </c>
      <c r="T20" s="44" t="s">
        <v>41</v>
      </c>
      <c r="U20" s="627">
        <v>0.4</v>
      </c>
      <c r="V20" s="627">
        <v>39.799999999999997</v>
      </c>
      <c r="W20" s="627">
        <v>1242</v>
      </c>
      <c r="X20" s="628">
        <v>5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</row>
    <row r="21" spans="1:54" ht="30.9" customHeight="1" thickBot="1">
      <c r="A21" s="56" t="s">
        <v>108</v>
      </c>
      <c r="B21" s="633"/>
      <c r="C21" s="108"/>
      <c r="D21" s="62"/>
      <c r="E21" s="62"/>
      <c r="F21" s="654"/>
      <c r="G21" s="111"/>
      <c r="H21" s="62"/>
      <c r="I21" s="514"/>
      <c r="J21" s="570">
        <v>650</v>
      </c>
      <c r="K21" s="821">
        <v>696</v>
      </c>
      <c r="L21" s="62">
        <f t="shared" si="0"/>
        <v>107.07692307692307</v>
      </c>
      <c r="M21" s="109">
        <f t="shared" si="1"/>
        <v>2391.7525773195875</v>
      </c>
      <c r="N21" s="63">
        <f t="shared" si="2"/>
        <v>56.038647342995176</v>
      </c>
      <c r="O21" s="732">
        <v>13</v>
      </c>
      <c r="P21" s="827">
        <v>5</v>
      </c>
      <c r="Q21" s="108">
        <f t="shared" si="5"/>
        <v>38.461538461538467</v>
      </c>
      <c r="R21" s="63">
        <f t="shared" si="3"/>
        <v>166.66666666666669</v>
      </c>
      <c r="S21" s="440">
        <v>291</v>
      </c>
      <c r="T21" s="44" t="s">
        <v>42</v>
      </c>
      <c r="U21" s="627"/>
      <c r="V21" s="630"/>
      <c r="W21" s="627">
        <v>1242</v>
      </c>
      <c r="X21" s="628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</row>
    <row r="22" spans="1:54" ht="30" customHeight="1" thickBot="1">
      <c r="A22" s="64"/>
      <c r="B22" s="72"/>
      <c r="C22" s="105"/>
      <c r="D22" s="112"/>
      <c r="E22" s="113"/>
      <c r="F22" s="114"/>
      <c r="G22" s="115"/>
      <c r="H22" s="112"/>
      <c r="I22" s="515"/>
      <c r="J22" s="516"/>
      <c r="K22" s="822"/>
      <c r="L22" s="112"/>
      <c r="M22" s="112"/>
      <c r="N22" s="113"/>
      <c r="O22" s="116"/>
      <c r="P22" s="205"/>
      <c r="Q22" s="105"/>
      <c r="R22" s="113"/>
      <c r="S22" s="440"/>
      <c r="T22" s="45"/>
      <c r="U22" s="105"/>
      <c r="V22" s="115"/>
      <c r="W22" s="517"/>
      <c r="X22" s="447"/>
    </row>
    <row r="23" spans="1:54" s="230" customFormat="1" ht="30" customHeight="1" thickBot="1">
      <c r="A23" s="296" t="s">
        <v>59</v>
      </c>
      <c r="B23" s="805">
        <f>SUM(B5:B21)</f>
        <v>101</v>
      </c>
      <c r="C23" s="297">
        <f>SUM(C5:C21)</f>
        <v>66.7</v>
      </c>
      <c r="D23" s="308">
        <f>SUM(C23/B23)*100</f>
        <v>66.039603960396036</v>
      </c>
      <c r="E23" s="298">
        <f>SUM(C23/U23)*100</f>
        <v>118.05309734513274</v>
      </c>
      <c r="F23" s="805">
        <f>SUM(F5:F21)</f>
        <v>2419</v>
      </c>
      <c r="G23" s="297">
        <f>SUM(G5:G21)</f>
        <v>2856.7999999999997</v>
      </c>
      <c r="H23" s="297">
        <f>SUM(G23/F23)*100</f>
        <v>118.09838776353865</v>
      </c>
      <c r="I23" s="298">
        <f>SUM(G23/V23)*100</f>
        <v>117.93749741980758</v>
      </c>
      <c r="J23" s="806">
        <f>SUM(J5:J21)</f>
        <v>115919</v>
      </c>
      <c r="K23" s="823">
        <f>SUM(K5:K21)</f>
        <v>115930</v>
      </c>
      <c r="L23" s="297">
        <f>SUM(K23/J23)*100</f>
        <v>100.00948938482905</v>
      </c>
      <c r="M23" s="299">
        <f>SUM(K23/S23)*1000</f>
        <v>9523.5356937484612</v>
      </c>
      <c r="N23" s="298">
        <f>SUM(K23/W23)*100</f>
        <v>91.175776641761701</v>
      </c>
      <c r="O23" s="771">
        <f>SUM(O5:O21)</f>
        <v>706</v>
      </c>
      <c r="P23" s="823">
        <f>SUM(P5:P21)</f>
        <v>710</v>
      </c>
      <c r="Q23" s="300">
        <f>P23/O23*100</f>
        <v>100.56657223796034</v>
      </c>
      <c r="R23" s="298">
        <f>P23/X23*100</f>
        <v>96.598639455782305</v>
      </c>
      <c r="S23" s="441">
        <f>SUM(S5:S22)</f>
        <v>12173</v>
      </c>
      <c r="T23" s="301" t="s">
        <v>59</v>
      </c>
      <c r="U23" s="518">
        <f>SUM(U5:U21)</f>
        <v>56.500000000000007</v>
      </c>
      <c r="V23" s="518">
        <f>SUM(V5:V21)</f>
        <v>2422.3000000000002</v>
      </c>
      <c r="W23" s="519">
        <f>SUM(W5:W21)</f>
        <v>127149.99999999999</v>
      </c>
      <c r="X23" s="519">
        <f>SUM(X5:X21)</f>
        <v>735</v>
      </c>
    </row>
    <row r="24" spans="1:54" ht="17.399999999999999">
      <c r="A24" s="47"/>
      <c r="B24" s="377"/>
      <c r="C24" s="378"/>
      <c r="D24" s="379"/>
      <c r="E24" s="379"/>
      <c r="F24" s="380"/>
      <c r="G24" s="381"/>
      <c r="H24" s="379"/>
      <c r="I24" s="379"/>
      <c r="J24" s="379"/>
      <c r="K24" s="824"/>
      <c r="L24" s="9"/>
      <c r="M24" s="9"/>
      <c r="N24" s="9"/>
      <c r="O24" s="16"/>
      <c r="P24" s="828"/>
      <c r="Q24" s="10"/>
      <c r="R24" s="9"/>
      <c r="S24" s="1"/>
      <c r="T24" s="10"/>
      <c r="U24" s="1"/>
      <c r="V24" s="1"/>
      <c r="W24" s="376"/>
      <c r="X24" s="375"/>
      <c r="Y24" s="1"/>
    </row>
    <row r="25" spans="1:54" ht="21" customHeight="1">
      <c r="A25" s="1"/>
      <c r="B25" s="382"/>
      <c r="C25" s="382"/>
      <c r="D25" s="382"/>
      <c r="E25" s="382"/>
      <c r="F25" s="382"/>
      <c r="G25" s="382"/>
      <c r="H25" s="382"/>
      <c r="I25" s="382"/>
      <c r="J25" s="382"/>
      <c r="K25" s="261"/>
      <c r="L25" s="1"/>
      <c r="M25" s="1"/>
      <c r="N25" s="1"/>
      <c r="O25" s="1"/>
      <c r="P25" s="261"/>
      <c r="Q25" s="1"/>
      <c r="R25" s="1"/>
      <c r="S25" s="1"/>
      <c r="T25" s="1"/>
      <c r="U25" s="1"/>
      <c r="V25" s="1"/>
      <c r="W25" s="1"/>
      <c r="X25" s="261"/>
      <c r="Y25" s="1"/>
    </row>
    <row r="26" spans="1:54" ht="21" customHeight="1">
      <c r="A26" s="15"/>
      <c r="B26" s="17"/>
      <c r="C26" s="18"/>
      <c r="D26" s="18"/>
      <c r="E26" s="18"/>
      <c r="F26" s="17"/>
      <c r="G26" s="18"/>
      <c r="H26" s="18"/>
      <c r="I26" s="18"/>
      <c r="J26" s="17"/>
      <c r="K26" s="825"/>
      <c r="L26" s="18"/>
      <c r="M26" s="19"/>
      <c r="N26" s="18"/>
      <c r="O26" s="17"/>
      <c r="P26" s="829"/>
      <c r="Q26" s="20"/>
      <c r="R26" s="18"/>
      <c r="S26" s="14"/>
      <c r="T26" s="21"/>
      <c r="U26" s="22"/>
      <c r="V26" s="23"/>
      <c r="W26" s="24"/>
      <c r="X26" s="14"/>
      <c r="Y26" s="1"/>
    </row>
    <row r="27" spans="1:54" ht="16.8">
      <c r="B27" s="25"/>
      <c r="C27" s="25"/>
      <c r="D27" s="7"/>
      <c r="E27" s="22"/>
      <c r="F27" s="7"/>
      <c r="G27" s="7"/>
      <c r="H27" s="26"/>
      <c r="I27" s="27"/>
      <c r="J27" s="28"/>
      <c r="K27" s="826"/>
      <c r="L27" s="27"/>
      <c r="M27" s="30"/>
      <c r="N27" s="7"/>
      <c r="O27" s="1"/>
      <c r="R27" s="1"/>
    </row>
    <row r="28" spans="1:54" ht="20.399999999999999">
      <c r="A28" s="1" t="s">
        <v>60</v>
      </c>
      <c r="B28" s="1"/>
      <c r="C28" s="1"/>
      <c r="D28" s="1"/>
      <c r="E28" s="1"/>
      <c r="F28" s="1"/>
      <c r="G28" s="1"/>
      <c r="H28" s="9"/>
      <c r="I28" s="1"/>
      <c r="J28" s="1"/>
      <c r="K28" s="261"/>
      <c r="L28" s="1"/>
      <c r="M28" s="1"/>
      <c r="N28" s="1"/>
      <c r="O28" s="1"/>
      <c r="R28" s="1"/>
    </row>
    <row r="29" spans="1:54">
      <c r="H29" s="9"/>
      <c r="R29" s="1"/>
    </row>
  </sheetData>
  <mergeCells count="25">
    <mergeCell ref="A1:R1"/>
    <mergeCell ref="Q3:Q4"/>
    <mergeCell ref="J3:J4"/>
    <mergeCell ref="K3:K4"/>
    <mergeCell ref="L3:L4"/>
    <mergeCell ref="F2:I2"/>
    <mergeCell ref="F3:F4"/>
    <mergeCell ref="G3:G4"/>
    <mergeCell ref="P3:P4"/>
    <mergeCell ref="M3:M4"/>
    <mergeCell ref="A2:A4"/>
    <mergeCell ref="E3:E4"/>
    <mergeCell ref="I3:I4"/>
    <mergeCell ref="N3:N4"/>
    <mergeCell ref="R3:R4"/>
    <mergeCell ref="U2:X2"/>
    <mergeCell ref="C3:C4"/>
    <mergeCell ref="D3:D4"/>
    <mergeCell ref="B2:E2"/>
    <mergeCell ref="J2:N2"/>
    <mergeCell ref="B3:B4"/>
    <mergeCell ref="H3:H4"/>
    <mergeCell ref="O2:R2"/>
    <mergeCell ref="O3:O4"/>
    <mergeCell ref="S2:S4"/>
  </mergeCells>
  <phoneticPr fontId="24" type="noConversion"/>
  <pageMargins left="0.19685039370078741" right="0" top="0" bottom="0" header="0" footer="0"/>
  <pageSetup paperSize="9" scale="75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AR32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5" sqref="K5"/>
    </sheetView>
  </sheetViews>
  <sheetFormatPr defaultRowHeight="15"/>
  <cols>
    <col min="1" max="1" width="14.08984375" customWidth="1"/>
    <col min="2" max="6" width="8.6328125" customWidth="1"/>
    <col min="7" max="7" width="8.1796875" customWidth="1"/>
    <col min="8" max="8" width="7.54296875" customWidth="1"/>
    <col min="9" max="9" width="8" customWidth="1"/>
    <col min="10" max="10" width="8.6328125" customWidth="1"/>
    <col min="11" max="11" width="11.08984375" customWidth="1"/>
    <col min="12" max="14" width="8.6328125" customWidth="1"/>
    <col min="15" max="15" width="7.36328125" customWidth="1"/>
    <col min="16" max="16" width="8" customWidth="1"/>
    <col min="17" max="17" width="8.6328125" customWidth="1"/>
    <col min="18" max="18" width="7.453125" customWidth="1"/>
    <col min="19" max="19" width="6.36328125" customWidth="1"/>
    <col min="20" max="20" width="5.81640625" customWidth="1"/>
    <col min="21" max="21" width="8" customWidth="1"/>
    <col min="22" max="22" width="10.6328125" customWidth="1"/>
    <col min="23" max="23" width="6.453125" customWidth="1"/>
    <col min="26" max="26" width="7.08984375" customWidth="1"/>
    <col min="27" max="27" width="7.453125" customWidth="1"/>
    <col min="30" max="30" width="9.1796875" bestFit="1" customWidth="1"/>
    <col min="35" max="35" width="9.6328125" bestFit="1" customWidth="1"/>
    <col min="36" max="36" width="10.08984375" bestFit="1" customWidth="1"/>
    <col min="39" max="39" width="9.6328125" bestFit="1" customWidth="1"/>
  </cols>
  <sheetData>
    <row r="1" spans="1:44" ht="30" customHeight="1" thickBot="1">
      <c r="A1" s="892" t="s">
        <v>409</v>
      </c>
      <c r="B1" s="892"/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892"/>
      <c r="T1" s="877"/>
      <c r="U1" s="877"/>
      <c r="V1" s="877"/>
      <c r="W1" s="877"/>
      <c r="X1">
        <v>2017</v>
      </c>
      <c r="Y1" s="877"/>
      <c r="Z1" s="877"/>
      <c r="AA1" s="877"/>
      <c r="AB1" s="877"/>
    </row>
    <row r="2" spans="1:44" ht="30.9" customHeight="1" thickBot="1">
      <c r="A2" s="889" t="s">
        <v>152</v>
      </c>
      <c r="B2" s="860" t="s">
        <v>187</v>
      </c>
      <c r="C2" s="861"/>
      <c r="D2" s="861"/>
      <c r="E2" s="862"/>
      <c r="F2" s="860" t="s">
        <v>188</v>
      </c>
      <c r="G2" s="861"/>
      <c r="H2" s="861"/>
      <c r="I2" s="862"/>
      <c r="J2" s="860" t="s">
        <v>164</v>
      </c>
      <c r="K2" s="861"/>
      <c r="L2" s="861"/>
      <c r="M2" s="861"/>
      <c r="N2" s="862"/>
      <c r="O2" s="860" t="s">
        <v>161</v>
      </c>
      <c r="P2" s="861"/>
      <c r="Q2" s="861"/>
      <c r="R2" s="862"/>
      <c r="S2" s="887" t="s">
        <v>336</v>
      </c>
      <c r="T2" s="884" t="s">
        <v>433</v>
      </c>
      <c r="U2" s="885"/>
      <c r="V2" s="885"/>
      <c r="W2" s="886"/>
      <c r="X2" s="536" t="s">
        <v>136</v>
      </c>
      <c r="Y2" s="537"/>
      <c r="Z2" s="537"/>
      <c r="AA2" s="537"/>
      <c r="AB2" s="537" t="s">
        <v>137</v>
      </c>
      <c r="AC2" s="537"/>
      <c r="AD2" s="537"/>
      <c r="AE2" s="537"/>
      <c r="AF2" s="735" t="s">
        <v>49</v>
      </c>
      <c r="AG2" s="735"/>
      <c r="AH2" s="735"/>
      <c r="AI2" s="735"/>
      <c r="AJ2" s="736"/>
      <c r="AK2" s="737" t="s">
        <v>70</v>
      </c>
      <c r="AL2" s="738"/>
      <c r="AM2" s="738"/>
      <c r="AN2" s="739"/>
    </row>
    <row r="3" spans="1:44" ht="30.9" customHeight="1">
      <c r="A3" s="890"/>
      <c r="B3" s="880" t="s">
        <v>183</v>
      </c>
      <c r="C3" s="880" t="s">
        <v>182</v>
      </c>
      <c r="D3" s="880" t="s">
        <v>163</v>
      </c>
      <c r="E3" s="880" t="s">
        <v>332</v>
      </c>
      <c r="F3" s="880" t="s">
        <v>183</v>
      </c>
      <c r="G3" s="880" t="s">
        <v>182</v>
      </c>
      <c r="H3" s="880" t="s">
        <v>163</v>
      </c>
      <c r="I3" s="880" t="s">
        <v>332</v>
      </c>
      <c r="J3" s="878" t="s">
        <v>183</v>
      </c>
      <c r="K3" s="878" t="s">
        <v>182</v>
      </c>
      <c r="L3" s="878" t="s">
        <v>163</v>
      </c>
      <c r="M3" s="882" t="s">
        <v>162</v>
      </c>
      <c r="N3" s="878" t="s">
        <v>332</v>
      </c>
      <c r="O3" s="878" t="s">
        <v>183</v>
      </c>
      <c r="P3" s="878" t="s">
        <v>182</v>
      </c>
      <c r="Q3" s="878" t="s">
        <v>163</v>
      </c>
      <c r="R3" s="880" t="s">
        <v>332</v>
      </c>
      <c r="S3" s="888"/>
      <c r="T3" s="120" t="s">
        <v>90</v>
      </c>
      <c r="U3" s="121" t="s">
        <v>89</v>
      </c>
      <c r="V3" s="740" t="s">
        <v>52</v>
      </c>
      <c r="W3" s="741" t="s">
        <v>53</v>
      </c>
      <c r="X3" s="90" t="s">
        <v>0</v>
      </c>
      <c r="Y3" s="34" t="s">
        <v>3</v>
      </c>
      <c r="Z3" s="34" t="s">
        <v>50</v>
      </c>
      <c r="AA3" s="34" t="s">
        <v>337</v>
      </c>
      <c r="AB3" s="34" t="s">
        <v>0</v>
      </c>
      <c r="AC3" s="34" t="s">
        <v>3</v>
      </c>
      <c r="AD3" s="34" t="s">
        <v>50</v>
      </c>
      <c r="AE3" s="34" t="s">
        <v>337</v>
      </c>
      <c r="AF3" s="34" t="s">
        <v>0</v>
      </c>
      <c r="AG3" s="34" t="s">
        <v>3</v>
      </c>
      <c r="AH3" s="34" t="s">
        <v>50</v>
      </c>
      <c r="AI3" s="34" t="s">
        <v>51</v>
      </c>
      <c r="AJ3" s="34" t="s">
        <v>337</v>
      </c>
      <c r="AK3" s="75" t="s">
        <v>0</v>
      </c>
      <c r="AL3" s="46" t="s">
        <v>3</v>
      </c>
      <c r="AM3" s="46" t="s">
        <v>50</v>
      </c>
      <c r="AN3" s="34" t="s">
        <v>337</v>
      </c>
    </row>
    <row r="4" spans="1:44" ht="30.9" customHeight="1" thickBot="1">
      <c r="A4" s="891"/>
      <c r="B4" s="881"/>
      <c r="C4" s="881"/>
      <c r="D4" s="881"/>
      <c r="E4" s="881"/>
      <c r="F4" s="881"/>
      <c r="G4" s="881"/>
      <c r="H4" s="881"/>
      <c r="I4" s="881"/>
      <c r="J4" s="879"/>
      <c r="K4" s="879"/>
      <c r="L4" s="879"/>
      <c r="M4" s="883"/>
      <c r="N4" s="879"/>
      <c r="O4" s="879"/>
      <c r="P4" s="879"/>
      <c r="Q4" s="879"/>
      <c r="R4" s="881"/>
      <c r="S4" s="888"/>
      <c r="T4" s="122" t="s">
        <v>27</v>
      </c>
      <c r="U4" s="123" t="s">
        <v>27</v>
      </c>
      <c r="V4" s="742"/>
      <c r="W4" s="743" t="s">
        <v>55</v>
      </c>
      <c r="X4" s="126" t="s">
        <v>184</v>
      </c>
      <c r="Y4" s="127" t="s">
        <v>184</v>
      </c>
      <c r="Z4" s="35"/>
      <c r="AA4" s="35" t="s">
        <v>338</v>
      </c>
      <c r="AB4" s="127" t="s">
        <v>184</v>
      </c>
      <c r="AC4" s="127" t="s">
        <v>184</v>
      </c>
      <c r="AD4" s="35"/>
      <c r="AE4" s="35" t="s">
        <v>338</v>
      </c>
      <c r="AF4" s="127" t="s">
        <v>184</v>
      </c>
      <c r="AG4" s="127" t="s">
        <v>184</v>
      </c>
      <c r="AH4" s="35"/>
      <c r="AI4" s="35" t="s">
        <v>54</v>
      </c>
      <c r="AJ4" s="35" t="s">
        <v>338</v>
      </c>
      <c r="AK4" s="78" t="s">
        <v>4</v>
      </c>
      <c r="AL4" s="35" t="s">
        <v>4</v>
      </c>
      <c r="AM4" s="35"/>
      <c r="AN4" s="35" t="s">
        <v>338</v>
      </c>
    </row>
    <row r="5" spans="1:44" ht="30.9" customHeight="1" thickBot="1">
      <c r="A5" s="79" t="s">
        <v>92</v>
      </c>
      <c r="B5" s="516">
        <f>X5+Месяц!B5</f>
        <v>114</v>
      </c>
      <c r="C5" s="51">
        <f>Y5+Месяц!C5</f>
        <v>3.7</v>
      </c>
      <c r="D5" s="62">
        <f>SUM(C5/B5)*100</f>
        <v>3.2456140350877196</v>
      </c>
      <c r="E5" s="62">
        <f>SUM(C5/T5)*100</f>
        <v>36.633663366336641</v>
      </c>
      <c r="F5" s="723">
        <f>AB5+Месяц!F5</f>
        <v>3755</v>
      </c>
      <c r="G5" s="51">
        <f>AC5+Месяц!G5</f>
        <v>3748</v>
      </c>
      <c r="H5" s="62">
        <f>SUM(G5/F5)*100</f>
        <v>99.813581890812259</v>
      </c>
      <c r="I5" s="62">
        <f>SUM(G5/U5)*100</f>
        <v>108.1986143187067</v>
      </c>
      <c r="J5" s="516">
        <f>AF5+Месяц!J5</f>
        <v>32150</v>
      </c>
      <c r="K5" s="51">
        <f>AG5+Месяц!K5</f>
        <v>35185.300000000003</v>
      </c>
      <c r="L5" s="95">
        <f>SUM(K5/J5)*100</f>
        <v>109.44105754276828</v>
      </c>
      <c r="M5" s="724">
        <f t="shared" ref="M5:M21" si="0">SUM(K5/S5)*1000</f>
        <v>49004.596100278555</v>
      </c>
      <c r="N5" s="95">
        <f t="shared" ref="N5:N21" si="1">SUM(K5/V5)*100</f>
        <v>108.84924268672971</v>
      </c>
      <c r="O5" s="723">
        <f>AK5+Месяц!O5</f>
        <v>410</v>
      </c>
      <c r="P5" s="51">
        <f>AL5+Месяц!P5</f>
        <v>569</v>
      </c>
      <c r="Q5" s="95">
        <f>SUM(P5/O5)*100</f>
        <v>138.78048780487805</v>
      </c>
      <c r="R5" s="62">
        <f>P5/W5*100</f>
        <v>118.54166666666666</v>
      </c>
      <c r="S5" s="725">
        <v>718</v>
      </c>
      <c r="T5" s="521">
        <v>10.1</v>
      </c>
      <c r="U5" s="533">
        <v>3464</v>
      </c>
      <c r="V5" s="521">
        <v>32324.799999999999</v>
      </c>
      <c r="W5" s="533">
        <v>480</v>
      </c>
      <c r="X5" s="520">
        <v>102</v>
      </c>
      <c r="Y5" s="521">
        <v>2.6</v>
      </c>
      <c r="Z5" s="678">
        <v>29.2</v>
      </c>
      <c r="AA5" s="522">
        <v>29.2</v>
      </c>
      <c r="AB5" s="520">
        <v>3429</v>
      </c>
      <c r="AC5" s="521">
        <v>3403.2</v>
      </c>
      <c r="AD5" s="678">
        <f>AC5/AB5*100</f>
        <v>99.247594050743643</v>
      </c>
      <c r="AE5" s="522">
        <v>108.2</v>
      </c>
      <c r="AF5" s="733">
        <v>28750</v>
      </c>
      <c r="AG5" s="523">
        <v>31784.3</v>
      </c>
      <c r="AH5" s="730">
        <v>110.6</v>
      </c>
      <c r="AI5" s="730">
        <v>44268</v>
      </c>
      <c r="AJ5" s="730">
        <v>118.4</v>
      </c>
      <c r="AK5" s="733">
        <v>371</v>
      </c>
      <c r="AL5" s="523">
        <v>514</v>
      </c>
      <c r="AM5" s="730">
        <v>138.5</v>
      </c>
      <c r="AN5" s="729">
        <v>125.4</v>
      </c>
      <c r="AO5" s="13"/>
      <c r="AP5" s="13"/>
      <c r="AQ5" s="13"/>
      <c r="AR5" s="13"/>
    </row>
    <row r="6" spans="1:44" ht="30.9" customHeight="1" thickBot="1">
      <c r="A6" s="56" t="s">
        <v>93</v>
      </c>
      <c r="B6" s="516">
        <f>X6+Месяц!B6</f>
        <v>23</v>
      </c>
      <c r="C6" s="51">
        <f>Y6+Месяц!C6</f>
        <v>34.700000000000003</v>
      </c>
      <c r="D6" s="95">
        <f t="shared" ref="D6:D21" si="2">SUM(C6/B6)*100</f>
        <v>150.86956521739131</v>
      </c>
      <c r="E6" s="62">
        <f>SUM(C6/T6)*100</f>
        <v>139.35742971887552</v>
      </c>
      <c r="F6" s="723">
        <f>AB6+Месяц!F6</f>
        <v>0</v>
      </c>
      <c r="G6" s="51"/>
      <c r="H6" s="95"/>
      <c r="I6" s="95">
        <f>SUM(G6/U6)*100</f>
        <v>0</v>
      </c>
      <c r="J6" s="516">
        <f>AF6+Месяц!J6</f>
        <v>6530</v>
      </c>
      <c r="K6" s="51">
        <f>AG6+Месяц!K6</f>
        <v>4577</v>
      </c>
      <c r="L6" s="62">
        <f t="shared" ref="L6:L21" si="3">SUM(K6/J6)*100</f>
        <v>70.091883614088829</v>
      </c>
      <c r="M6" s="724">
        <f t="shared" si="0"/>
        <v>18913.223140495869</v>
      </c>
      <c r="N6" s="95">
        <f t="shared" si="1"/>
        <v>81.208637178190585</v>
      </c>
      <c r="O6" s="723">
        <f>AK6+Месяц!O6</f>
        <v>130</v>
      </c>
      <c r="P6" s="51">
        <f>AL6+Месяц!P6</f>
        <v>0</v>
      </c>
      <c r="Q6" s="62">
        <f t="shared" ref="Q6:Q21" si="4">SUM(P6/O6)*100</f>
        <v>0</v>
      </c>
      <c r="R6" s="62">
        <f t="shared" ref="R6:R23" si="5">P6/W6*100</f>
        <v>0</v>
      </c>
      <c r="S6" s="725">
        <v>242</v>
      </c>
      <c r="T6" s="523">
        <v>24.9</v>
      </c>
      <c r="U6" s="530">
        <v>394.1</v>
      </c>
      <c r="V6" s="521">
        <v>5636.1</v>
      </c>
      <c r="W6" s="533">
        <v>29</v>
      </c>
      <c r="X6" s="520">
        <v>21</v>
      </c>
      <c r="Y6" s="523">
        <v>34.700000000000003</v>
      </c>
      <c r="Z6" s="678">
        <v>139.4</v>
      </c>
      <c r="AA6" s="611">
        <v>163.4</v>
      </c>
      <c r="AB6" s="520">
        <v>0</v>
      </c>
      <c r="AC6" s="531"/>
      <c r="AD6" s="612" t="e">
        <v>#DIV/0!</v>
      </c>
      <c r="AE6" s="612">
        <v>0</v>
      </c>
      <c r="AF6" s="734">
        <v>5930</v>
      </c>
      <c r="AG6" s="528">
        <v>4206.3999999999996</v>
      </c>
      <c r="AH6" s="526">
        <v>70.900000000000006</v>
      </c>
      <c r="AI6" s="529">
        <v>17382</v>
      </c>
      <c r="AJ6" s="529">
        <v>79.8</v>
      </c>
      <c r="AK6" s="734">
        <v>117</v>
      </c>
      <c r="AL6" s="528">
        <v>0</v>
      </c>
      <c r="AM6" s="526">
        <v>0</v>
      </c>
      <c r="AN6" s="526">
        <v>0</v>
      </c>
      <c r="AO6" s="13"/>
      <c r="AP6" s="13"/>
      <c r="AQ6" s="13"/>
      <c r="AR6" s="13"/>
    </row>
    <row r="7" spans="1:44" ht="30.9" customHeight="1" thickBot="1">
      <c r="A7" s="56" t="s">
        <v>94</v>
      </c>
      <c r="B7" s="516"/>
      <c r="C7" s="51"/>
      <c r="D7" s="62"/>
      <c r="E7" s="62"/>
      <c r="F7" s="723"/>
      <c r="G7" s="51"/>
      <c r="H7" s="62"/>
      <c r="I7" s="62"/>
      <c r="J7" s="516">
        <f>AF7+Месяц!J7</f>
        <v>4960</v>
      </c>
      <c r="K7" s="51">
        <f>AG7+Месяц!K7</f>
        <v>4214.8</v>
      </c>
      <c r="L7" s="62">
        <f t="shared" si="3"/>
        <v>84.975806451612911</v>
      </c>
      <c r="M7" s="724">
        <f t="shared" si="0"/>
        <v>20070.476190476191</v>
      </c>
      <c r="N7" s="95">
        <f t="shared" si="1"/>
        <v>99.14843566219713</v>
      </c>
      <c r="O7" s="723">
        <f>AK7+Месяц!O7</f>
        <v>126</v>
      </c>
      <c r="P7" s="51">
        <f>AL7+Месяц!P7</f>
        <v>122</v>
      </c>
      <c r="Q7" s="95">
        <f t="shared" si="4"/>
        <v>96.825396825396822</v>
      </c>
      <c r="R7" s="62">
        <f t="shared" si="5"/>
        <v>81.87919463087249</v>
      </c>
      <c r="S7" s="725">
        <v>210</v>
      </c>
      <c r="T7" s="525"/>
      <c r="U7" s="534"/>
      <c r="V7" s="521">
        <v>4251</v>
      </c>
      <c r="W7" s="533">
        <v>149</v>
      </c>
      <c r="X7" s="524"/>
      <c r="Y7" s="525"/>
      <c r="Z7" s="526"/>
      <c r="AA7" s="526"/>
      <c r="AB7" s="524"/>
      <c r="AC7" s="525"/>
      <c r="AD7" s="526"/>
      <c r="AE7" s="526"/>
      <c r="AF7" s="734">
        <v>4410</v>
      </c>
      <c r="AG7" s="528">
        <v>3957.2</v>
      </c>
      <c r="AH7" s="526">
        <v>89.7</v>
      </c>
      <c r="AI7" s="529">
        <v>18844</v>
      </c>
      <c r="AJ7" s="529">
        <v>102.1</v>
      </c>
      <c r="AK7" s="734">
        <v>113</v>
      </c>
      <c r="AL7" s="528">
        <v>113</v>
      </c>
      <c r="AM7" s="529">
        <v>100</v>
      </c>
      <c r="AN7" s="526">
        <v>81.3</v>
      </c>
      <c r="AO7" s="13"/>
      <c r="AP7" s="13"/>
      <c r="AQ7" s="13"/>
      <c r="AR7" s="13"/>
    </row>
    <row r="8" spans="1:44" ht="30.9" customHeight="1" thickBot="1">
      <c r="A8" s="56" t="s">
        <v>95</v>
      </c>
      <c r="B8" s="516">
        <f>X8+Месяц!B8</f>
        <v>114</v>
      </c>
      <c r="C8" s="51">
        <f>Y8+Месяц!C8</f>
        <v>16.299999999999997</v>
      </c>
      <c r="D8" s="62">
        <f t="shared" si="2"/>
        <v>14.298245614035086</v>
      </c>
      <c r="E8" s="95">
        <f>SUM(C8/T8)*100</f>
        <v>37.557603686635936</v>
      </c>
      <c r="F8" s="723">
        <f>AB8+Месяц!F8</f>
        <v>3046</v>
      </c>
      <c r="G8" s="51">
        <f>AC8+Месяц!G8</f>
        <v>3197.1</v>
      </c>
      <c r="H8" s="95">
        <f t="shared" ref="H8:H20" si="6">SUM(G8/F8)*100</f>
        <v>104.96060407091268</v>
      </c>
      <c r="I8" s="95">
        <f>SUM(G8/U8)*100</f>
        <v>110.61864230849076</v>
      </c>
      <c r="J8" s="516">
        <f>AF8+Месяц!J8</f>
        <v>12990</v>
      </c>
      <c r="K8" s="51">
        <f>AG8+Месяц!K8</f>
        <v>14662</v>
      </c>
      <c r="L8" s="95">
        <f t="shared" si="3"/>
        <v>112.87143956889916</v>
      </c>
      <c r="M8" s="724">
        <f t="shared" si="0"/>
        <v>51992.907801418442</v>
      </c>
      <c r="N8" s="95">
        <f t="shared" si="1"/>
        <v>134.0341895968553</v>
      </c>
      <c r="O8" s="723">
        <f>AK8+Месяц!O8</f>
        <v>145</v>
      </c>
      <c r="P8" s="51">
        <f>AL8+Месяц!P8</f>
        <v>91</v>
      </c>
      <c r="Q8" s="62">
        <f t="shared" si="4"/>
        <v>62.758620689655174</v>
      </c>
      <c r="R8" s="62">
        <f t="shared" si="5"/>
        <v>80.530973451327441</v>
      </c>
      <c r="S8" s="725">
        <v>282</v>
      </c>
      <c r="T8" s="528">
        <v>43.4</v>
      </c>
      <c r="U8" s="535">
        <v>2890.2</v>
      </c>
      <c r="V8" s="521">
        <v>10939</v>
      </c>
      <c r="W8" s="533">
        <v>113</v>
      </c>
      <c r="X8" s="527">
        <v>102</v>
      </c>
      <c r="Y8" s="528">
        <v>15.299999999999999</v>
      </c>
      <c r="Z8" s="678">
        <v>41.7</v>
      </c>
      <c r="AA8" s="529">
        <v>42</v>
      </c>
      <c r="AB8" s="527">
        <v>2800</v>
      </c>
      <c r="AC8" s="528">
        <v>2896.5</v>
      </c>
      <c r="AD8" s="678">
        <f>AC8/AB8*100</f>
        <v>103.44642857142856</v>
      </c>
      <c r="AE8" s="529">
        <v>109</v>
      </c>
      <c r="AF8" s="734">
        <v>11190</v>
      </c>
      <c r="AG8" s="528">
        <v>14006</v>
      </c>
      <c r="AH8" s="529">
        <v>125.2</v>
      </c>
      <c r="AI8" s="529">
        <v>49667</v>
      </c>
      <c r="AJ8" s="529">
        <v>147.6</v>
      </c>
      <c r="AK8" s="734">
        <v>132</v>
      </c>
      <c r="AL8" s="528">
        <v>83</v>
      </c>
      <c r="AM8" s="526">
        <v>62.9</v>
      </c>
      <c r="AN8" s="526">
        <v>80.599999999999994</v>
      </c>
      <c r="AO8" s="13"/>
      <c r="AP8" s="13"/>
      <c r="AQ8" s="13"/>
      <c r="AR8" s="13"/>
    </row>
    <row r="9" spans="1:44" ht="30.9" customHeight="1" thickBot="1">
      <c r="A9" s="56" t="s">
        <v>96</v>
      </c>
      <c r="B9" s="516">
        <f>X9+Месяц!B9</f>
        <v>94</v>
      </c>
      <c r="C9" s="51">
        <f>Y9+Месяц!C9</f>
        <v>91.300000000000011</v>
      </c>
      <c r="D9" s="62">
        <f t="shared" si="2"/>
        <v>97.127659574468098</v>
      </c>
      <c r="E9" s="62">
        <f>SUM(C9/T9)*100</f>
        <v>116.45408163265307</v>
      </c>
      <c r="F9" s="723"/>
      <c r="G9" s="51"/>
      <c r="H9" s="62"/>
      <c r="I9" s="95"/>
      <c r="J9" s="516">
        <f>AF9+Месяц!J9</f>
        <v>11378</v>
      </c>
      <c r="K9" s="51">
        <f>AG9+Месяц!K9</f>
        <v>7880.7</v>
      </c>
      <c r="L9" s="62">
        <f t="shared" si="3"/>
        <v>69.262612058358229</v>
      </c>
      <c r="M9" s="724">
        <f t="shared" si="0"/>
        <v>14148.473967684022</v>
      </c>
      <c r="N9" s="95">
        <f t="shared" si="1"/>
        <v>57.722225477557721</v>
      </c>
      <c r="O9" s="723">
        <f>AK9+Месяц!O9</f>
        <v>183</v>
      </c>
      <c r="P9" s="51">
        <f>AL9+Месяц!P9</f>
        <v>128</v>
      </c>
      <c r="Q9" s="62">
        <f t="shared" si="4"/>
        <v>69.945355191256837</v>
      </c>
      <c r="R9" s="62">
        <f t="shared" si="5"/>
        <v>112.28070175438596</v>
      </c>
      <c r="S9" s="725">
        <v>557</v>
      </c>
      <c r="T9" s="528">
        <v>78.400000000000006</v>
      </c>
      <c r="U9" s="534"/>
      <c r="V9" s="521">
        <v>13652.8</v>
      </c>
      <c r="W9" s="533">
        <v>114</v>
      </c>
      <c r="X9" s="520">
        <v>86</v>
      </c>
      <c r="Y9" s="528">
        <v>82.9</v>
      </c>
      <c r="Z9" s="678">
        <v>120.3</v>
      </c>
      <c r="AA9" s="526">
        <v>128.5</v>
      </c>
      <c r="AB9" s="524"/>
      <c r="AC9" s="525"/>
      <c r="AD9" s="526"/>
      <c r="AE9" s="529"/>
      <c r="AF9" s="734">
        <v>9678</v>
      </c>
      <c r="AG9" s="528">
        <v>7464.7</v>
      </c>
      <c r="AH9" s="526">
        <v>77.099999999999994</v>
      </c>
      <c r="AI9" s="529">
        <v>13402</v>
      </c>
      <c r="AJ9" s="529">
        <v>84.7</v>
      </c>
      <c r="AK9" s="734">
        <v>165</v>
      </c>
      <c r="AL9" s="528">
        <v>124</v>
      </c>
      <c r="AM9" s="526">
        <v>75.2</v>
      </c>
      <c r="AN9" s="526">
        <v>115.9</v>
      </c>
      <c r="AO9" s="13"/>
      <c r="AP9" s="13"/>
      <c r="AQ9" s="13"/>
      <c r="AR9" s="13"/>
    </row>
    <row r="10" spans="1:44" ht="30.9" customHeight="1" thickBot="1">
      <c r="A10" s="56" t="s">
        <v>97</v>
      </c>
      <c r="B10" s="516">
        <f>X10+Месяц!B10</f>
        <v>0</v>
      </c>
      <c r="C10" s="51"/>
      <c r="D10" s="62"/>
      <c r="E10" s="62"/>
      <c r="F10" s="723"/>
      <c r="G10" s="51"/>
      <c r="H10" s="95"/>
      <c r="I10" s="62"/>
      <c r="J10" s="516">
        <f>AF10+Месяц!J10</f>
        <v>15625</v>
      </c>
      <c r="K10" s="51">
        <f>AG10+Месяц!K10</f>
        <v>13163.8</v>
      </c>
      <c r="L10" s="62">
        <f t="shared" si="3"/>
        <v>84.248319999999993</v>
      </c>
      <c r="M10" s="724">
        <f t="shared" si="0"/>
        <v>36464.819944598341</v>
      </c>
      <c r="N10" s="95">
        <f t="shared" si="1"/>
        <v>89.38791031195251</v>
      </c>
      <c r="O10" s="723">
        <f>AK10+Месяц!O10</f>
        <v>159</v>
      </c>
      <c r="P10" s="51">
        <f>AL10+Месяц!P10</f>
        <v>157</v>
      </c>
      <c r="Q10" s="95">
        <f t="shared" si="4"/>
        <v>98.742138364779876</v>
      </c>
      <c r="R10" s="62">
        <f t="shared" si="5"/>
        <v>94.011976047904184</v>
      </c>
      <c r="S10" s="725">
        <v>361</v>
      </c>
      <c r="T10" s="525"/>
      <c r="U10" s="534"/>
      <c r="V10" s="521">
        <v>14726.6</v>
      </c>
      <c r="W10" s="533">
        <v>167</v>
      </c>
      <c r="X10" s="520">
        <v>0</v>
      </c>
      <c r="Y10" s="525"/>
      <c r="Z10" s="526"/>
      <c r="AA10" s="526"/>
      <c r="AB10" s="532"/>
      <c r="AC10" s="525"/>
      <c r="AD10" s="529"/>
      <c r="AE10" s="526"/>
      <c r="AF10" s="734">
        <v>13475</v>
      </c>
      <c r="AG10" s="528">
        <v>11363.8</v>
      </c>
      <c r="AH10" s="526">
        <v>84.3</v>
      </c>
      <c r="AI10" s="529">
        <v>31479</v>
      </c>
      <c r="AJ10" s="529">
        <v>94</v>
      </c>
      <c r="AK10" s="734">
        <v>144</v>
      </c>
      <c r="AL10" s="528">
        <v>141</v>
      </c>
      <c r="AM10" s="526">
        <v>97.9</v>
      </c>
      <c r="AN10" s="526">
        <v>97.2</v>
      </c>
      <c r="AO10" s="13"/>
      <c r="AP10" s="13"/>
      <c r="AQ10" s="13"/>
      <c r="AR10" s="13"/>
    </row>
    <row r="11" spans="1:44" ht="30.9" customHeight="1" thickBot="1">
      <c r="A11" s="56" t="s">
        <v>98</v>
      </c>
      <c r="B11" s="516">
        <f>X11+Месяц!B11</f>
        <v>73</v>
      </c>
      <c r="C11" s="51">
        <f>Y11+Месяц!C11</f>
        <v>1.7000000000000002</v>
      </c>
      <c r="D11" s="62">
        <f t="shared" si="2"/>
        <v>2.3287671232876712</v>
      </c>
      <c r="E11" s="62">
        <f>SUM(C11/T11)*100</f>
        <v>113.33333333333336</v>
      </c>
      <c r="F11" s="723">
        <f>AB11+Месяц!F11</f>
        <v>1995</v>
      </c>
      <c r="G11" s="51">
        <f>AC11+Месяц!G11</f>
        <v>2017.8999999999999</v>
      </c>
      <c r="H11" s="95">
        <f t="shared" si="6"/>
        <v>101.14786967418546</v>
      </c>
      <c r="I11" s="95">
        <f>SUM(G11/U11)*100</f>
        <v>106.03783499737256</v>
      </c>
      <c r="J11" s="516">
        <f>AF11+Месяц!J11</f>
        <v>40854</v>
      </c>
      <c r="K11" s="51">
        <f>AG11+Месяц!K11</f>
        <v>40901.4</v>
      </c>
      <c r="L11" s="95">
        <f t="shared" si="3"/>
        <v>100.11602291085329</v>
      </c>
      <c r="M11" s="724">
        <f t="shared" si="0"/>
        <v>49819.001218026795</v>
      </c>
      <c r="N11" s="95">
        <f t="shared" si="1"/>
        <v>105.59178425935964</v>
      </c>
      <c r="O11" s="723">
        <f>AK11+Месяц!O11</f>
        <v>457</v>
      </c>
      <c r="P11" s="51">
        <f>AL11+Месяц!P11</f>
        <v>337</v>
      </c>
      <c r="Q11" s="62">
        <f t="shared" si="4"/>
        <v>73.741794310722099</v>
      </c>
      <c r="R11" s="62">
        <f t="shared" si="5"/>
        <v>83.209876543209887</v>
      </c>
      <c r="S11" s="725">
        <v>821</v>
      </c>
      <c r="T11" s="528">
        <v>1.5</v>
      </c>
      <c r="U11" s="535">
        <v>1903</v>
      </c>
      <c r="V11" s="521">
        <v>38735.4</v>
      </c>
      <c r="W11" s="533">
        <v>405</v>
      </c>
      <c r="X11" s="520">
        <v>66</v>
      </c>
      <c r="Y11" s="528">
        <v>1.3</v>
      </c>
      <c r="Z11" s="678">
        <v>162.5</v>
      </c>
      <c r="AA11" s="526">
        <v>162.5</v>
      </c>
      <c r="AB11" s="527">
        <v>1828</v>
      </c>
      <c r="AC11" s="528">
        <v>1844.1</v>
      </c>
      <c r="AD11" s="678">
        <f t="shared" ref="AD11:AD12" si="7">AC11/AB11*100</f>
        <v>100.88074398249451</v>
      </c>
      <c r="AE11" s="529">
        <v>106.3</v>
      </c>
      <c r="AF11" s="734">
        <v>37254</v>
      </c>
      <c r="AG11" s="528">
        <v>37284.1</v>
      </c>
      <c r="AH11" s="529">
        <v>100.1</v>
      </c>
      <c r="AI11" s="529">
        <v>45407</v>
      </c>
      <c r="AJ11" s="529">
        <v>109.4</v>
      </c>
      <c r="AK11" s="734">
        <v>412</v>
      </c>
      <c r="AL11" s="528">
        <v>319</v>
      </c>
      <c r="AM11" s="526">
        <v>77.400000000000006</v>
      </c>
      <c r="AN11" s="526">
        <v>84.2</v>
      </c>
      <c r="AO11" s="13"/>
      <c r="AP11" s="13"/>
      <c r="AQ11" s="13"/>
      <c r="AR11" s="13"/>
    </row>
    <row r="12" spans="1:44" ht="30.9" customHeight="1" thickBot="1">
      <c r="A12" s="57" t="s">
        <v>99</v>
      </c>
      <c r="B12" s="516">
        <f>X12+Месяц!B12</f>
        <v>100</v>
      </c>
      <c r="C12" s="51">
        <f>Y12+Месяц!C12</f>
        <v>1.6</v>
      </c>
      <c r="D12" s="95">
        <f t="shared" si="2"/>
        <v>1.6</v>
      </c>
      <c r="E12" s="62">
        <f>SUM(C12/T12)*100</f>
        <v>0.4972032318210069</v>
      </c>
      <c r="F12" s="723">
        <f>AB12+Месяц!F12</f>
        <v>4280</v>
      </c>
      <c r="G12" s="51">
        <f>AC12+Месяц!G12</f>
        <v>4273</v>
      </c>
      <c r="H12" s="95">
        <f t="shared" si="6"/>
        <v>99.836448598130843</v>
      </c>
      <c r="I12" s="95">
        <f>SUM(G12/U12)*100</f>
        <v>86.791379765604376</v>
      </c>
      <c r="J12" s="516">
        <f>AF12+Месяц!J12</f>
        <v>76474</v>
      </c>
      <c r="K12" s="51">
        <f>AG12+Месяц!K12</f>
        <v>62882.9</v>
      </c>
      <c r="L12" s="62">
        <f t="shared" si="3"/>
        <v>82.227815989748152</v>
      </c>
      <c r="M12" s="724">
        <f t="shared" si="0"/>
        <v>66896.702127659577</v>
      </c>
      <c r="N12" s="95">
        <f t="shared" si="1"/>
        <v>90.589133550864005</v>
      </c>
      <c r="O12" s="723">
        <f>AK12+Месяц!O12</f>
        <v>466</v>
      </c>
      <c r="P12" s="51">
        <f>AL12+Месяц!P12</f>
        <v>482</v>
      </c>
      <c r="Q12" s="95">
        <f t="shared" si="4"/>
        <v>103.43347639484979</v>
      </c>
      <c r="R12" s="62">
        <f t="shared" si="5"/>
        <v>114.10984848484848</v>
      </c>
      <c r="S12" s="725">
        <v>940</v>
      </c>
      <c r="T12" s="528">
        <v>321.8</v>
      </c>
      <c r="U12" s="535">
        <v>4923.3</v>
      </c>
      <c r="V12" s="521">
        <v>69415.5</v>
      </c>
      <c r="W12" s="533">
        <v>422.4</v>
      </c>
      <c r="X12" s="520">
        <v>91</v>
      </c>
      <c r="Y12" s="528">
        <v>1.2000000000000002</v>
      </c>
      <c r="Z12" s="678">
        <v>0.4</v>
      </c>
      <c r="AA12" s="526">
        <v>0.4</v>
      </c>
      <c r="AB12" s="520">
        <v>3923</v>
      </c>
      <c r="AC12" s="528">
        <v>3951</v>
      </c>
      <c r="AD12" s="678">
        <f t="shared" si="7"/>
        <v>100.71373948508796</v>
      </c>
      <c r="AE12" s="529">
        <v>86.2</v>
      </c>
      <c r="AF12" s="734">
        <v>68174</v>
      </c>
      <c r="AG12" s="528">
        <v>58207.5</v>
      </c>
      <c r="AH12" s="526">
        <v>85.4</v>
      </c>
      <c r="AI12" s="529">
        <v>61923</v>
      </c>
      <c r="AJ12" s="529">
        <v>92.3</v>
      </c>
      <c r="AK12" s="734">
        <v>421</v>
      </c>
      <c r="AL12" s="528">
        <v>442</v>
      </c>
      <c r="AM12" s="529">
        <v>105</v>
      </c>
      <c r="AN12" s="526">
        <v>117.1</v>
      </c>
      <c r="AO12" s="13"/>
      <c r="AP12" s="13"/>
      <c r="AQ12" s="13"/>
      <c r="AR12" s="13"/>
    </row>
    <row r="13" spans="1:44" ht="30.9" customHeight="1" thickBot="1">
      <c r="A13" s="56" t="s">
        <v>100</v>
      </c>
      <c r="B13" s="516">
        <f>X13+Месяц!B13</f>
        <v>0</v>
      </c>
      <c r="C13" s="51"/>
      <c r="D13" s="62"/>
      <c r="E13" s="95"/>
      <c r="F13" s="723">
        <f>AB13+Месяц!F13</f>
        <v>0</v>
      </c>
      <c r="G13" s="51"/>
      <c r="H13" s="95"/>
      <c r="I13" s="95"/>
      <c r="J13" s="516">
        <f>AF13+Месяц!J13</f>
        <v>3042</v>
      </c>
      <c r="K13" s="51">
        <f>AG13+Месяц!K13</f>
        <v>3383.1</v>
      </c>
      <c r="L13" s="95">
        <f t="shared" si="3"/>
        <v>111.2130177514793</v>
      </c>
      <c r="M13" s="724">
        <f t="shared" si="0"/>
        <v>13865.163934426229</v>
      </c>
      <c r="N13" s="95">
        <f t="shared" si="1"/>
        <v>112.85652333455648</v>
      </c>
      <c r="O13" s="723">
        <f>AK13+Месяц!O13</f>
        <v>50</v>
      </c>
      <c r="P13" s="51">
        <f>AL13+Месяц!P13</f>
        <v>0</v>
      </c>
      <c r="Q13" s="62">
        <f t="shared" si="4"/>
        <v>0</v>
      </c>
      <c r="R13" s="62">
        <f t="shared" si="5"/>
        <v>0</v>
      </c>
      <c r="S13" s="725">
        <v>244</v>
      </c>
      <c r="T13" s="525"/>
      <c r="U13" s="534"/>
      <c r="V13" s="521">
        <v>2997.7</v>
      </c>
      <c r="W13" s="533">
        <v>6</v>
      </c>
      <c r="X13" s="520">
        <v>0</v>
      </c>
      <c r="Y13" s="525"/>
      <c r="Z13" s="526"/>
      <c r="AA13" s="529"/>
      <c r="AB13" s="520">
        <v>0</v>
      </c>
      <c r="AC13" s="525"/>
      <c r="AD13" s="529"/>
      <c r="AE13" s="529">
        <v>100.3</v>
      </c>
      <c r="AF13" s="734">
        <v>2712</v>
      </c>
      <c r="AG13" s="528">
        <v>3047.7</v>
      </c>
      <c r="AH13" s="529">
        <v>112.4</v>
      </c>
      <c r="AI13" s="529">
        <v>12491</v>
      </c>
      <c r="AJ13" s="529">
        <v>127.4</v>
      </c>
      <c r="AK13" s="734">
        <v>45</v>
      </c>
      <c r="AL13" s="528">
        <v>0</v>
      </c>
      <c r="AM13" s="526">
        <v>0</v>
      </c>
      <c r="AN13" s="526">
        <v>0</v>
      </c>
      <c r="AO13" s="13"/>
      <c r="AP13" s="13"/>
      <c r="AQ13" s="13"/>
      <c r="AR13" s="13"/>
    </row>
    <row r="14" spans="1:44" ht="30.9" customHeight="1" thickBot="1">
      <c r="A14" s="56" t="s">
        <v>101</v>
      </c>
      <c r="B14" s="516">
        <f>X14+Месяц!B14</f>
        <v>266</v>
      </c>
      <c r="C14" s="51">
        <f>Y14+Месяц!C14</f>
        <v>162.39999999999998</v>
      </c>
      <c r="D14" s="62">
        <f t="shared" si="2"/>
        <v>61.052631578947356</v>
      </c>
      <c r="E14" s="95">
        <f>SUM(C14/T14)*100</f>
        <v>120.65378900445765</v>
      </c>
      <c r="F14" s="723">
        <f>AB14+Месяц!F14</f>
        <v>8465</v>
      </c>
      <c r="G14" s="51">
        <f>AC14+Месяц!G14</f>
        <v>8513.2000000000007</v>
      </c>
      <c r="H14" s="95">
        <f t="shared" si="6"/>
        <v>100.56940342587124</v>
      </c>
      <c r="I14" s="95">
        <f>SUM(G14/U14)*100</f>
        <v>100.78848293988113</v>
      </c>
      <c r="J14" s="516">
        <f>AF14+Месяц!J14</f>
        <v>92429</v>
      </c>
      <c r="K14" s="51">
        <f>AG14+Месяц!K14</f>
        <v>107325</v>
      </c>
      <c r="L14" s="95">
        <f t="shared" si="3"/>
        <v>116.11615402092417</v>
      </c>
      <c r="M14" s="724">
        <f t="shared" si="0"/>
        <v>211686.39053254438</v>
      </c>
      <c r="N14" s="95">
        <f t="shared" si="1"/>
        <v>124.0206614435277</v>
      </c>
      <c r="O14" s="723">
        <f>AK14+Месяц!O14</f>
        <v>338</v>
      </c>
      <c r="P14" s="51">
        <f>AL14+Месяц!P14</f>
        <v>435</v>
      </c>
      <c r="Q14" s="95">
        <f t="shared" si="4"/>
        <v>128.69822485207101</v>
      </c>
      <c r="R14" s="62">
        <f t="shared" si="5"/>
        <v>141.69381107491856</v>
      </c>
      <c r="S14" s="725">
        <v>507</v>
      </c>
      <c r="T14" s="528">
        <v>134.6</v>
      </c>
      <c r="U14" s="535">
        <v>8446.6</v>
      </c>
      <c r="V14" s="521">
        <v>86538</v>
      </c>
      <c r="W14" s="533">
        <v>307</v>
      </c>
      <c r="X14" s="520">
        <v>236</v>
      </c>
      <c r="Y14" s="528">
        <v>153.19999999999999</v>
      </c>
      <c r="Z14" s="678">
        <v>127.2</v>
      </c>
      <c r="AA14" s="529">
        <v>127</v>
      </c>
      <c r="AB14" s="520">
        <v>7761</v>
      </c>
      <c r="AC14" s="528">
        <v>7773.6</v>
      </c>
      <c r="AD14" s="678">
        <f t="shared" ref="AD14:AD15" si="8">AC14/AB14*100</f>
        <v>100.16235021260147</v>
      </c>
      <c r="AE14" s="529">
        <v>126.3</v>
      </c>
      <c r="AF14" s="734">
        <v>83195</v>
      </c>
      <c r="AG14" s="528">
        <v>97939.199999999997</v>
      </c>
      <c r="AH14" s="529">
        <v>117.7</v>
      </c>
      <c r="AI14" s="529">
        <v>193174</v>
      </c>
      <c r="AJ14" s="529">
        <v>125.6</v>
      </c>
      <c r="AK14" s="734">
        <v>307</v>
      </c>
      <c r="AL14" s="528">
        <v>369</v>
      </c>
      <c r="AM14" s="529">
        <v>120.2</v>
      </c>
      <c r="AN14" s="526">
        <v>134.19999999999999</v>
      </c>
      <c r="AO14" s="13"/>
      <c r="AP14" s="13"/>
      <c r="AQ14" s="13"/>
      <c r="AR14" s="13"/>
    </row>
    <row r="15" spans="1:44" ht="30.9" customHeight="1" thickBot="1">
      <c r="A15" s="56" t="s">
        <v>102</v>
      </c>
      <c r="B15" s="516">
        <f>X15+Месяц!B15</f>
        <v>33</v>
      </c>
      <c r="C15" s="51">
        <f>Y15+Месяц!C15</f>
        <v>11.5</v>
      </c>
      <c r="D15" s="62">
        <f t="shared" si="2"/>
        <v>34.848484848484851</v>
      </c>
      <c r="E15" s="62">
        <f>SUM(C15/T15)*100</f>
        <v>370.96774193548384</v>
      </c>
      <c r="F15" s="723">
        <f>AB15+Месяц!F15</f>
        <v>436</v>
      </c>
      <c r="G15" s="51">
        <f>AC15+Месяц!G15</f>
        <v>556.79999999999995</v>
      </c>
      <c r="H15" s="95">
        <f t="shared" si="6"/>
        <v>127.7064220183486</v>
      </c>
      <c r="I15" s="62">
        <f>SUM(G15/U15)*100</f>
        <v>128.20630900299329</v>
      </c>
      <c r="J15" s="516">
        <f>AF15+Месяц!J15</f>
        <v>17837</v>
      </c>
      <c r="K15" s="51">
        <f>AG15+Месяц!K15</f>
        <v>20116</v>
      </c>
      <c r="L15" s="95">
        <f t="shared" si="3"/>
        <v>112.77681224421147</v>
      </c>
      <c r="M15" s="724">
        <f t="shared" si="0"/>
        <v>24591.687041564794</v>
      </c>
      <c r="N15" s="95">
        <f t="shared" si="1"/>
        <v>119.38278931750742</v>
      </c>
      <c r="O15" s="723">
        <f>AK15+Месяц!O15</f>
        <v>423</v>
      </c>
      <c r="P15" s="51">
        <f>AL15+Месяц!P15</f>
        <v>265</v>
      </c>
      <c r="Q15" s="62">
        <f t="shared" si="4"/>
        <v>62.64775413711584</v>
      </c>
      <c r="R15" s="62">
        <f t="shared" si="5"/>
        <v>106</v>
      </c>
      <c r="S15" s="725">
        <v>818</v>
      </c>
      <c r="T15" s="528">
        <v>3.1</v>
      </c>
      <c r="U15" s="535">
        <v>434.3</v>
      </c>
      <c r="V15" s="521">
        <v>16850</v>
      </c>
      <c r="W15" s="533">
        <v>250</v>
      </c>
      <c r="X15" s="520">
        <v>30</v>
      </c>
      <c r="Y15" s="528">
        <v>9.6999999999999993</v>
      </c>
      <c r="Z15" s="678">
        <v>359.3</v>
      </c>
      <c r="AA15" s="526">
        <v>359.3</v>
      </c>
      <c r="AB15" s="520">
        <v>403</v>
      </c>
      <c r="AC15" s="528">
        <v>502.8</v>
      </c>
      <c r="AD15" s="678">
        <f t="shared" si="8"/>
        <v>124.76426799007444</v>
      </c>
      <c r="AE15" s="526">
        <v>126.2</v>
      </c>
      <c r="AF15" s="734">
        <v>16287</v>
      </c>
      <c r="AG15" s="528">
        <v>18594</v>
      </c>
      <c r="AH15" s="529">
        <v>114.2</v>
      </c>
      <c r="AI15" s="529">
        <v>22731</v>
      </c>
      <c r="AJ15" s="529">
        <v>123</v>
      </c>
      <c r="AK15" s="734">
        <v>384</v>
      </c>
      <c r="AL15" s="528">
        <v>255</v>
      </c>
      <c r="AM15" s="526">
        <v>66.400000000000006</v>
      </c>
      <c r="AN15" s="526">
        <v>112.3</v>
      </c>
      <c r="AO15" s="13"/>
      <c r="AP15" s="13"/>
      <c r="AQ15" s="13"/>
      <c r="AR15" s="13"/>
    </row>
    <row r="16" spans="1:44" ht="30.9" customHeight="1" thickBot="1">
      <c r="A16" s="56" t="s">
        <v>103</v>
      </c>
      <c r="B16" s="516">
        <f>X16+Месяц!B16</f>
        <v>78</v>
      </c>
      <c r="C16" s="51">
        <f>Y16+Месяц!C16</f>
        <v>54</v>
      </c>
      <c r="D16" s="62">
        <f t="shared" si="2"/>
        <v>69.230769230769226</v>
      </c>
      <c r="E16" s="62">
        <f>SUM(C16/T16)*100</f>
        <v>21.969080553295363</v>
      </c>
      <c r="F16" s="723">
        <f>AB16+Месяц!F16</f>
        <v>0</v>
      </c>
      <c r="G16" s="51"/>
      <c r="H16" s="95"/>
      <c r="I16" s="95"/>
      <c r="J16" s="516">
        <f>AF16+Месяц!J16</f>
        <v>3458</v>
      </c>
      <c r="K16" s="51">
        <f>AG16+Месяц!K16</f>
        <v>3690</v>
      </c>
      <c r="L16" s="95">
        <f t="shared" si="3"/>
        <v>106.70908039329092</v>
      </c>
      <c r="M16" s="724">
        <f t="shared" si="0"/>
        <v>20054.347826086956</v>
      </c>
      <c r="N16" s="95">
        <f t="shared" si="1"/>
        <v>116.22047244094489</v>
      </c>
      <c r="O16" s="723">
        <f>AK16+Месяц!O16</f>
        <v>128</v>
      </c>
      <c r="P16" s="51">
        <f>AL16+Месяц!P16</f>
        <v>78</v>
      </c>
      <c r="Q16" s="62">
        <f t="shared" si="4"/>
        <v>60.9375</v>
      </c>
      <c r="R16" s="62">
        <f t="shared" si="5"/>
        <v>109.85915492957747</v>
      </c>
      <c r="S16" s="725">
        <v>184</v>
      </c>
      <c r="T16" s="528">
        <v>245.8</v>
      </c>
      <c r="U16" s="535">
        <v>147.69999999999999</v>
      </c>
      <c r="V16" s="521">
        <v>3175</v>
      </c>
      <c r="W16" s="533">
        <v>71</v>
      </c>
      <c r="X16" s="520">
        <v>73</v>
      </c>
      <c r="Y16" s="528">
        <v>54</v>
      </c>
      <c r="Z16" s="678">
        <v>22.9</v>
      </c>
      <c r="AA16" s="526">
        <v>22.9</v>
      </c>
      <c r="AB16" s="520">
        <v>0</v>
      </c>
      <c r="AC16" s="525"/>
      <c r="AD16" s="529"/>
      <c r="AE16" s="529"/>
      <c r="AF16" s="734">
        <v>3118</v>
      </c>
      <c r="AG16" s="528">
        <v>3380</v>
      </c>
      <c r="AH16" s="529">
        <v>108.4</v>
      </c>
      <c r="AI16" s="529">
        <v>18370</v>
      </c>
      <c r="AJ16" s="529">
        <v>117.4</v>
      </c>
      <c r="AK16" s="734">
        <v>115</v>
      </c>
      <c r="AL16" s="528">
        <v>70</v>
      </c>
      <c r="AM16" s="526">
        <v>60.9</v>
      </c>
      <c r="AN16" s="526">
        <v>107.7</v>
      </c>
      <c r="AO16" s="13"/>
      <c r="AP16" s="13"/>
      <c r="AQ16" s="13"/>
      <c r="AR16" s="13"/>
    </row>
    <row r="17" spans="1:44" ht="30.9" customHeight="1" thickBot="1">
      <c r="A17" s="56" t="s">
        <v>104</v>
      </c>
      <c r="B17" s="516">
        <f>X17+Месяц!B17</f>
        <v>87</v>
      </c>
      <c r="C17" s="51">
        <f>Y17+Месяц!C17</f>
        <v>137</v>
      </c>
      <c r="D17" s="95">
        <f t="shared" si="2"/>
        <v>157.47126436781608</v>
      </c>
      <c r="E17" s="62"/>
      <c r="F17" s="723">
        <f>AB17+Месяц!F17</f>
        <v>4271</v>
      </c>
      <c r="G17" s="51">
        <f>AC17+Месяц!G17</f>
        <v>6247.0999999999995</v>
      </c>
      <c r="H17" s="95">
        <f>SUM(G17/F17)*100</f>
        <v>146.26785296183562</v>
      </c>
      <c r="I17" s="95">
        <f>SUM(G17/U17)*100</f>
        <v>234.3336209160133</v>
      </c>
      <c r="J17" s="516">
        <f>AF17+Месяц!J17</f>
        <v>15487</v>
      </c>
      <c r="K17" s="51">
        <f>AG17+Месяц!K17</f>
        <v>13456.6</v>
      </c>
      <c r="L17" s="62">
        <f t="shared" si="3"/>
        <v>86.889649383353785</v>
      </c>
      <c r="M17" s="724">
        <f t="shared" si="0"/>
        <v>19114.488636363636</v>
      </c>
      <c r="N17" s="95">
        <f t="shared" si="1"/>
        <v>95.391551532250631</v>
      </c>
      <c r="O17" s="723">
        <f>AK17+Месяц!O17</f>
        <v>422</v>
      </c>
      <c r="P17" s="51">
        <f>AL17+Месяц!P17</f>
        <v>352</v>
      </c>
      <c r="Q17" s="62">
        <f t="shared" si="4"/>
        <v>83.412322274881518</v>
      </c>
      <c r="R17" s="62">
        <f t="shared" si="5"/>
        <v>96.703296703296701</v>
      </c>
      <c r="S17" s="725">
        <v>704</v>
      </c>
      <c r="T17" s="525"/>
      <c r="U17" s="535">
        <v>2665.9</v>
      </c>
      <c r="V17" s="521">
        <v>14106.7</v>
      </c>
      <c r="W17" s="533">
        <v>364</v>
      </c>
      <c r="X17" s="520">
        <v>79</v>
      </c>
      <c r="Y17" s="528">
        <v>93.3</v>
      </c>
      <c r="Z17" s="678">
        <f t="shared" ref="Z17:Z18" si="9">Y17/X17*100</f>
        <v>118.1012658227848</v>
      </c>
      <c r="AA17" s="526"/>
      <c r="AB17" s="520">
        <v>3920</v>
      </c>
      <c r="AC17" s="528">
        <v>5617.9</v>
      </c>
      <c r="AD17" s="678">
        <f t="shared" ref="AD17:AD18" si="10">AC17/AB17*100</f>
        <v>143.31377551020407</v>
      </c>
      <c r="AE17" s="529">
        <v>246.7</v>
      </c>
      <c r="AF17" s="734">
        <v>14037</v>
      </c>
      <c r="AG17" s="528">
        <v>12244.9</v>
      </c>
      <c r="AH17" s="526">
        <v>87.2</v>
      </c>
      <c r="AI17" s="529">
        <v>17393</v>
      </c>
      <c r="AJ17" s="529">
        <v>93.4</v>
      </c>
      <c r="AK17" s="734">
        <v>381</v>
      </c>
      <c r="AL17" s="528">
        <v>324</v>
      </c>
      <c r="AM17" s="526">
        <v>85</v>
      </c>
      <c r="AN17" s="526">
        <v>99.4</v>
      </c>
      <c r="AO17" s="13"/>
      <c r="AP17" s="13"/>
      <c r="AQ17" s="13"/>
      <c r="AR17" s="13"/>
    </row>
    <row r="18" spans="1:44" ht="30.9" customHeight="1" thickBot="1">
      <c r="A18" s="56" t="s">
        <v>105</v>
      </c>
      <c r="B18" s="516">
        <f>X18+Месяц!B18</f>
        <v>48</v>
      </c>
      <c r="C18" s="51">
        <f>Y18+Месяц!C18</f>
        <v>2.2999999999999998</v>
      </c>
      <c r="D18" s="95">
        <f t="shared" si="2"/>
        <v>4.7916666666666661</v>
      </c>
      <c r="E18" s="95">
        <f>SUM(C18/T18)*100</f>
        <v>6.0846560846560847</v>
      </c>
      <c r="F18" s="723">
        <f>AB18+Месяц!F18</f>
        <v>2302</v>
      </c>
      <c r="G18" s="51">
        <f>AC18+Месяц!G18</f>
        <v>2414.3999999999996</v>
      </c>
      <c r="H18" s="95">
        <f t="shared" si="6"/>
        <v>104.88271068635969</v>
      </c>
      <c r="I18" s="95">
        <f>SUM(G18/U18)*100</f>
        <v>110.0756815902252</v>
      </c>
      <c r="J18" s="516">
        <f>AF18+Месяц!J18</f>
        <v>8602</v>
      </c>
      <c r="K18" s="51">
        <f>AG18+Месяц!K18</f>
        <v>11358</v>
      </c>
      <c r="L18" s="95">
        <f t="shared" si="3"/>
        <v>132.03906068356196</v>
      </c>
      <c r="M18" s="724">
        <f t="shared" si="0"/>
        <v>32358.974358974359</v>
      </c>
      <c r="N18" s="95">
        <f t="shared" si="1"/>
        <v>131.54968728283529</v>
      </c>
      <c r="O18" s="723">
        <f>AK18+Месяц!O18</f>
        <v>144</v>
      </c>
      <c r="P18" s="51">
        <f>AL18+Месяц!P18</f>
        <v>193.6</v>
      </c>
      <c r="Q18" s="95">
        <f t="shared" si="4"/>
        <v>134.44444444444443</v>
      </c>
      <c r="R18" s="62"/>
      <c r="S18" s="725">
        <v>351</v>
      </c>
      <c r="T18" s="528">
        <v>37.799999999999997</v>
      </c>
      <c r="U18" s="535">
        <v>2193.4</v>
      </c>
      <c r="V18" s="521">
        <v>8634</v>
      </c>
      <c r="W18" s="533">
        <v>52</v>
      </c>
      <c r="X18" s="520">
        <v>44</v>
      </c>
      <c r="Y18" s="528">
        <v>1.6</v>
      </c>
      <c r="Z18" s="678">
        <f t="shared" si="9"/>
        <v>3.6363636363636367</v>
      </c>
      <c r="AA18" s="529">
        <v>4.3</v>
      </c>
      <c r="AB18" s="520">
        <v>2107</v>
      </c>
      <c r="AC18" s="528">
        <v>2230.1999999999998</v>
      </c>
      <c r="AD18" s="678">
        <f t="shared" si="10"/>
        <v>105.84717607973421</v>
      </c>
      <c r="AE18" s="529">
        <v>112</v>
      </c>
      <c r="AF18" s="734">
        <v>7762</v>
      </c>
      <c r="AG18" s="528">
        <v>10518</v>
      </c>
      <c r="AH18" s="529">
        <v>135.5</v>
      </c>
      <c r="AI18" s="529">
        <v>29966</v>
      </c>
      <c r="AJ18" s="529">
        <v>146.6</v>
      </c>
      <c r="AK18" s="734">
        <v>130</v>
      </c>
      <c r="AL18" s="528">
        <v>174.6</v>
      </c>
      <c r="AM18" s="529">
        <v>134.30000000000001</v>
      </c>
      <c r="AN18" s="526"/>
      <c r="AO18" s="13"/>
      <c r="AP18" s="13"/>
      <c r="AQ18" s="13"/>
      <c r="AR18" s="13"/>
    </row>
    <row r="19" spans="1:44" ht="30.9" customHeight="1" thickBot="1">
      <c r="A19" s="56" t="s">
        <v>106</v>
      </c>
      <c r="B19" s="516">
        <f>X19+Месяц!B19</f>
        <v>0</v>
      </c>
      <c r="C19" s="51"/>
      <c r="D19" s="95"/>
      <c r="E19" s="95"/>
      <c r="F19" s="723">
        <f>AB19+Месяц!F19</f>
        <v>0</v>
      </c>
      <c r="G19" s="51"/>
      <c r="H19" s="95"/>
      <c r="I19" s="95"/>
      <c r="J19" s="516">
        <f>AF19+Месяц!J19</f>
        <v>704407</v>
      </c>
      <c r="K19" s="51">
        <f>AG19+Месяц!K19</f>
        <v>779692.2</v>
      </c>
      <c r="L19" s="95">
        <f t="shared" si="3"/>
        <v>110.68774160393066</v>
      </c>
      <c r="M19" s="724">
        <f t="shared" si="0"/>
        <v>169535.15981735161</v>
      </c>
      <c r="N19" s="95">
        <f t="shared" si="1"/>
        <v>119.80482543077618</v>
      </c>
      <c r="O19" s="723">
        <f>AK19+Месяц!O19</f>
        <v>3400</v>
      </c>
      <c r="P19" s="51">
        <f>AL19+Месяц!P19</f>
        <v>3972.4</v>
      </c>
      <c r="Q19" s="95">
        <f t="shared" si="4"/>
        <v>116.83529411764707</v>
      </c>
      <c r="R19" s="62">
        <f t="shared" si="5"/>
        <v>105.8262514319205</v>
      </c>
      <c r="S19" s="725">
        <v>4599</v>
      </c>
      <c r="T19" s="525"/>
      <c r="U19" s="534"/>
      <c r="V19" s="521">
        <v>650802</v>
      </c>
      <c r="W19" s="533">
        <v>3753.7</v>
      </c>
      <c r="X19" s="520">
        <v>0</v>
      </c>
      <c r="Y19" s="525"/>
      <c r="Z19" s="529"/>
      <c r="AA19" s="529"/>
      <c r="AB19" s="520">
        <v>0</v>
      </c>
      <c r="AC19" s="525"/>
      <c r="AD19" s="529"/>
      <c r="AE19" s="529"/>
      <c r="AF19" s="734">
        <v>626182</v>
      </c>
      <c r="AG19" s="528">
        <v>694495</v>
      </c>
      <c r="AH19" s="529">
        <v>109.2</v>
      </c>
      <c r="AI19" s="529">
        <v>148691</v>
      </c>
      <c r="AJ19" s="529">
        <v>122.7</v>
      </c>
      <c r="AK19" s="734">
        <v>3066</v>
      </c>
      <c r="AL19" s="528">
        <v>3561.4</v>
      </c>
      <c r="AM19" s="529">
        <v>116.2</v>
      </c>
      <c r="AN19" s="526">
        <v>105.8</v>
      </c>
      <c r="AO19" s="13"/>
      <c r="AP19" s="13"/>
      <c r="AQ19" s="13"/>
      <c r="AR19" s="13"/>
    </row>
    <row r="20" spans="1:44" ht="30.9" customHeight="1" thickBot="1">
      <c r="A20" s="56" t="s">
        <v>107</v>
      </c>
      <c r="B20" s="516">
        <f>X20+Месяц!B20</f>
        <v>16</v>
      </c>
      <c r="C20" s="51">
        <f>Y20+Месяц!C20</f>
        <v>1.2</v>
      </c>
      <c r="D20" s="62">
        <f t="shared" si="2"/>
        <v>7.5</v>
      </c>
      <c r="E20" s="62">
        <f>SUM(C20/T20)*100</f>
        <v>92.307692307692307</v>
      </c>
      <c r="F20" s="723">
        <f>AB20+Месяц!F20</f>
        <v>550</v>
      </c>
      <c r="G20" s="51">
        <f>AC20+Месяц!G20</f>
        <v>907.1</v>
      </c>
      <c r="H20" s="95">
        <f t="shared" si="6"/>
        <v>164.92727272727274</v>
      </c>
      <c r="I20" s="95">
        <f>SUM(G20/U20)*100</f>
        <v>170.21955338712704</v>
      </c>
      <c r="J20" s="516">
        <f>AF20+Месяц!J20</f>
        <v>7216</v>
      </c>
      <c r="K20" s="51">
        <f>AG20+Месяц!K20</f>
        <v>8289</v>
      </c>
      <c r="L20" s="95">
        <f t="shared" si="3"/>
        <v>114.86973392461198</v>
      </c>
      <c r="M20" s="724">
        <f t="shared" si="0"/>
        <v>24095.930232558138</v>
      </c>
      <c r="N20" s="95">
        <f t="shared" si="1"/>
        <v>132.75569364809891</v>
      </c>
      <c r="O20" s="723">
        <f>AK20+Месяц!O20</f>
        <v>152</v>
      </c>
      <c r="P20" s="51">
        <f>AL20+Месяц!P20</f>
        <v>113</v>
      </c>
      <c r="Q20" s="62">
        <f t="shared" si="4"/>
        <v>74.342105263157904</v>
      </c>
      <c r="R20" s="62">
        <f t="shared" si="5"/>
        <v>154.79452054794521</v>
      </c>
      <c r="S20" s="725">
        <v>344</v>
      </c>
      <c r="T20" s="528">
        <v>1.3</v>
      </c>
      <c r="U20" s="535">
        <v>532.9</v>
      </c>
      <c r="V20" s="521">
        <v>6243.8</v>
      </c>
      <c r="W20" s="533">
        <v>73</v>
      </c>
      <c r="X20" s="520">
        <v>15</v>
      </c>
      <c r="Y20" s="528">
        <v>1.2</v>
      </c>
      <c r="Z20" s="678">
        <f t="shared" ref="Z20:Z21" si="11">Y20/X20*100</f>
        <v>8</v>
      </c>
      <c r="AA20" s="526">
        <v>133.30000000000001</v>
      </c>
      <c r="AB20" s="520">
        <v>510</v>
      </c>
      <c r="AC20" s="528">
        <v>798.5</v>
      </c>
      <c r="AD20" s="678">
        <f>AC20/AB20*100</f>
        <v>156.56862745098039</v>
      </c>
      <c r="AE20" s="529">
        <v>161.9</v>
      </c>
      <c r="AF20" s="734">
        <v>6016</v>
      </c>
      <c r="AG20" s="528">
        <v>7051</v>
      </c>
      <c r="AH20" s="529">
        <v>117.2</v>
      </c>
      <c r="AI20" s="529">
        <v>20497</v>
      </c>
      <c r="AJ20" s="529">
        <v>141</v>
      </c>
      <c r="AK20" s="734">
        <v>137</v>
      </c>
      <c r="AL20" s="528">
        <v>100</v>
      </c>
      <c r="AM20" s="526">
        <v>73</v>
      </c>
      <c r="AN20" s="526">
        <v>147.1</v>
      </c>
      <c r="AO20" s="13"/>
      <c r="AP20" s="13"/>
      <c r="AQ20" s="13"/>
      <c r="AR20" s="13"/>
    </row>
    <row r="21" spans="1:44" ht="30.9" customHeight="1" thickBot="1">
      <c r="A21" s="56" t="s">
        <v>108</v>
      </c>
      <c r="B21" s="516">
        <f>X21+Месяц!B21</f>
        <v>4</v>
      </c>
      <c r="C21" s="51"/>
      <c r="D21" s="95">
        <f t="shared" si="2"/>
        <v>0</v>
      </c>
      <c r="E21" s="95">
        <f>SUM(C21/T21)*100</f>
        <v>0</v>
      </c>
      <c r="F21" s="723">
        <f>AB21+Месяц!F21</f>
        <v>0</v>
      </c>
      <c r="G21" s="51"/>
      <c r="H21" s="62"/>
      <c r="I21" s="62"/>
      <c r="J21" s="516">
        <f>AF21+Месяц!J21</f>
        <v>5348</v>
      </c>
      <c r="K21" s="51">
        <f>AG21+Месяц!K21</f>
        <v>5498</v>
      </c>
      <c r="L21" s="95">
        <f t="shared" si="3"/>
        <v>102.80478683620045</v>
      </c>
      <c r="M21" s="724">
        <f t="shared" si="0"/>
        <v>18893.470790378007</v>
      </c>
      <c r="N21" s="95">
        <f t="shared" si="1"/>
        <v>98.774747583629775</v>
      </c>
      <c r="O21" s="723">
        <f>AK21+Месяц!O21</f>
        <v>135</v>
      </c>
      <c r="P21" s="51">
        <f>AL21+Месяц!P21</f>
        <v>45</v>
      </c>
      <c r="Q21" s="62">
        <f t="shared" si="4"/>
        <v>33.333333333333329</v>
      </c>
      <c r="R21" s="62">
        <f t="shared" si="5"/>
        <v>66.17647058823529</v>
      </c>
      <c r="S21" s="725">
        <v>291</v>
      </c>
      <c r="T21" s="528">
        <v>25.5</v>
      </c>
      <c r="U21" s="535">
        <v>199.1</v>
      </c>
      <c r="V21" s="521">
        <v>5566.2</v>
      </c>
      <c r="W21" s="533">
        <v>68</v>
      </c>
      <c r="X21" s="520">
        <v>4</v>
      </c>
      <c r="Y21" s="528"/>
      <c r="Z21" s="678">
        <f t="shared" si="11"/>
        <v>0</v>
      </c>
      <c r="AA21" s="529">
        <v>0</v>
      </c>
      <c r="AB21" s="520">
        <v>0</v>
      </c>
      <c r="AC21" s="525"/>
      <c r="AD21" s="526"/>
      <c r="AE21" s="526"/>
      <c r="AF21" s="734">
        <v>4698</v>
      </c>
      <c r="AG21" s="528">
        <v>4802</v>
      </c>
      <c r="AH21" s="529">
        <v>102.2</v>
      </c>
      <c r="AI21" s="529">
        <v>16502</v>
      </c>
      <c r="AJ21" s="529">
        <v>111</v>
      </c>
      <c r="AK21" s="734">
        <v>122</v>
      </c>
      <c r="AL21" s="528">
        <v>40</v>
      </c>
      <c r="AM21" s="526">
        <v>32.799999999999997</v>
      </c>
      <c r="AN21" s="526">
        <v>61.5</v>
      </c>
      <c r="AO21" s="13"/>
      <c r="AP21" s="13"/>
      <c r="AQ21" s="13"/>
      <c r="AR21" s="13"/>
    </row>
    <row r="22" spans="1:44" ht="24.9" customHeight="1" thickBot="1">
      <c r="A22" s="64"/>
      <c r="B22" s="108"/>
      <c r="C22" s="51"/>
      <c r="D22" s="62"/>
      <c r="E22" s="62"/>
      <c r="F22" s="723">
        <f>AB22+Месяц!F22</f>
        <v>0</v>
      </c>
      <c r="G22" s="108"/>
      <c r="H22" s="62"/>
      <c r="I22" s="62"/>
      <c r="J22" s="635">
        <v>0</v>
      </c>
      <c r="K22" s="726"/>
      <c r="L22" s="391"/>
      <c r="M22" s="391"/>
      <c r="N22" s="391"/>
      <c r="O22" s="723"/>
      <c r="P22" s="51"/>
      <c r="Q22" s="62"/>
      <c r="R22" s="62"/>
      <c r="S22" s="725"/>
      <c r="T22" s="525"/>
      <c r="U22" s="535"/>
      <c r="V22" s="530"/>
      <c r="W22" s="538"/>
      <c r="X22" s="530"/>
      <c r="Y22" s="525"/>
      <c r="Z22" s="526"/>
      <c r="AA22" s="526"/>
      <c r="AB22" s="573">
        <v>0</v>
      </c>
      <c r="AC22" s="528"/>
      <c r="AD22" s="526"/>
      <c r="AE22" s="526"/>
      <c r="AF22" s="520">
        <v>0</v>
      </c>
      <c r="AG22" s="523"/>
      <c r="AH22" s="526"/>
      <c r="AI22" s="526"/>
      <c r="AJ22" s="634"/>
      <c r="AK22" s="532"/>
      <c r="AL22" s="525"/>
      <c r="AM22" s="526"/>
      <c r="AN22" s="526"/>
    </row>
    <row r="23" spans="1:44" ht="24.9" customHeight="1" thickBot="1">
      <c r="A23" s="52" t="s">
        <v>59</v>
      </c>
      <c r="B23" s="807">
        <f>SUM(B5:B21)</f>
        <v>1050</v>
      </c>
      <c r="C23" s="351">
        <f>SUM(C5:C21)</f>
        <v>517.69999999999993</v>
      </c>
      <c r="D23" s="124">
        <f>SUM(C23/B23)*100</f>
        <v>49.304761904761897</v>
      </c>
      <c r="E23" s="125">
        <f>SUM(C23/T23)*100</f>
        <v>55.774617539323415</v>
      </c>
      <c r="F23" s="808">
        <f>AB23+Месяц!F23</f>
        <v>29100</v>
      </c>
      <c r="G23" s="352">
        <f>SUM(G5:G21)</f>
        <v>31874.6</v>
      </c>
      <c r="H23" s="124">
        <f>SUM(G23/F23)*100</f>
        <v>109.53470790378006</v>
      </c>
      <c r="I23" s="125">
        <f>SUM(G23/U23)*100</f>
        <v>113.05254570926952</v>
      </c>
      <c r="J23" s="830">
        <f>AF23+Месяц!J23</f>
        <v>1058787</v>
      </c>
      <c r="K23" s="720">
        <f>SUM(K5:K21)</f>
        <v>1136275.7999999998</v>
      </c>
      <c r="L23" s="124">
        <f>SUM(K23/J23)*100</f>
        <v>107.31863915971766</v>
      </c>
      <c r="M23" s="721">
        <f>SUM(K23/S23)*1000</f>
        <v>93343.941509898941</v>
      </c>
      <c r="N23" s="125">
        <f>SUM(K23/V23)*100</f>
        <v>115.40544707435932</v>
      </c>
      <c r="O23" s="808">
        <f>AK23+Месяц!O23</f>
        <v>7268</v>
      </c>
      <c r="P23" s="831">
        <f>SUM(P5:P21)</f>
        <v>7340</v>
      </c>
      <c r="Q23" s="129">
        <f>P23/O23*100</f>
        <v>100.99064391854706</v>
      </c>
      <c r="R23" s="95">
        <f t="shared" si="5"/>
        <v>107.5599712782638</v>
      </c>
      <c r="S23" s="722">
        <f>SUM(S5:S22)</f>
        <v>12173</v>
      </c>
      <c r="T23" s="489">
        <f t="shared" ref="T23:U23" si="12">SUM(T5:T21)</f>
        <v>928.2</v>
      </c>
      <c r="U23" s="490">
        <f t="shared" si="12"/>
        <v>28194.5</v>
      </c>
      <c r="V23" s="744">
        <v>984594.6</v>
      </c>
      <c r="W23" s="745">
        <v>6824.1</v>
      </c>
      <c r="X23" s="679">
        <f>SUM(X5:X22)</f>
        <v>949</v>
      </c>
      <c r="Y23" s="680">
        <f>SUM(Y5:Y22)</f>
        <v>451</v>
      </c>
      <c r="Z23" s="681">
        <f>Y23/X23*100</f>
        <v>47.523709167544787</v>
      </c>
      <c r="AA23" s="772">
        <v>51.7</v>
      </c>
      <c r="AB23" s="682">
        <f t="shared" ref="AB23:AC23" si="13">SUM(AB5:AB22)</f>
        <v>26681</v>
      </c>
      <c r="AC23" s="680">
        <f t="shared" si="13"/>
        <v>29017.8</v>
      </c>
      <c r="AD23" s="774">
        <f>AC23/AB23*100</f>
        <v>108.75829241782542</v>
      </c>
      <c r="AE23" s="773">
        <v>112.6</v>
      </c>
      <c r="AF23" s="489">
        <f>SUM(AF5:AF22)</f>
        <v>942868</v>
      </c>
      <c r="AG23" s="680">
        <f>SUM(AG5:AG22)</f>
        <v>1020345.8</v>
      </c>
      <c r="AH23" s="761">
        <f t="shared" ref="AH23" si="14">SUM(AG23/AF23)*100</f>
        <v>108.21724780138895</v>
      </c>
      <c r="AI23" s="773">
        <v>83944</v>
      </c>
      <c r="AJ23" s="773">
        <v>119</v>
      </c>
      <c r="AK23" s="775">
        <v>6562</v>
      </c>
      <c r="AL23" s="745">
        <v>6634</v>
      </c>
      <c r="AM23" s="776">
        <v>101</v>
      </c>
      <c r="AN23" s="777">
        <v>108.9</v>
      </c>
    </row>
    <row r="24" spans="1:44" ht="21" customHeight="1">
      <c r="A24" s="1"/>
      <c r="J24" s="276"/>
      <c r="K24" s="276"/>
      <c r="L24" s="276"/>
      <c r="M24" s="276"/>
      <c r="N24" s="276"/>
      <c r="O24" s="276"/>
      <c r="P24" s="276"/>
      <c r="S24" s="102"/>
      <c r="T24">
        <v>928.2</v>
      </c>
      <c r="U24">
        <v>28194.5</v>
      </c>
      <c r="V24" s="383"/>
      <c r="W24" s="491"/>
      <c r="X24" s="384"/>
      <c r="Y24" s="101"/>
      <c r="Z24" s="101"/>
      <c r="AA24" s="101"/>
      <c r="AB24" s="101"/>
      <c r="AC24" s="385"/>
      <c r="AD24" s="385"/>
      <c r="AE24" s="385"/>
      <c r="AF24" s="343"/>
      <c r="AG24" s="386"/>
      <c r="AH24" s="101"/>
      <c r="AI24" s="101"/>
      <c r="AJ24" s="101"/>
      <c r="AK24" s="101"/>
      <c r="AL24" s="101"/>
      <c r="AM24" s="101"/>
      <c r="AN24" s="292"/>
    </row>
    <row r="25" spans="1:44" ht="21" customHeight="1">
      <c r="A25" s="15"/>
      <c r="B25" s="17"/>
      <c r="C25" s="18"/>
      <c r="D25" s="18"/>
      <c r="E25" s="18"/>
      <c r="F25" s="17"/>
      <c r="G25" s="18"/>
      <c r="H25" s="18"/>
      <c r="I25" s="18"/>
      <c r="J25" s="17"/>
      <c r="K25" s="18"/>
      <c r="L25" s="746">
        <v>11</v>
      </c>
      <c r="M25" s="19"/>
      <c r="N25" s="18"/>
      <c r="O25" s="17"/>
      <c r="P25" s="20"/>
      <c r="Q25" s="20">
        <v>7</v>
      </c>
      <c r="R25" s="18"/>
      <c r="S25" s="102"/>
      <c r="T25" s="262"/>
      <c r="U25" s="263"/>
      <c r="V25" s="264"/>
      <c r="W25" s="265"/>
      <c r="AA25" s="292"/>
      <c r="AJ25" s="268"/>
      <c r="AN25" s="266"/>
    </row>
    <row r="26" spans="1:44" ht="16.8">
      <c r="B26" s="25"/>
      <c r="C26" s="25"/>
      <c r="D26" s="7"/>
      <c r="E26" s="22"/>
      <c r="F26" s="7"/>
      <c r="G26" s="7"/>
      <c r="H26" s="26"/>
      <c r="I26" s="27"/>
      <c r="J26" s="28"/>
      <c r="K26" s="29"/>
      <c r="L26" s="747">
        <v>6</v>
      </c>
      <c r="M26" s="30"/>
      <c r="N26" s="7"/>
      <c r="O26" s="1"/>
      <c r="Q26" s="748">
        <v>10</v>
      </c>
      <c r="R26" s="1"/>
      <c r="S26" s="102"/>
    </row>
    <row r="27" spans="1:44" ht="20.399999999999999">
      <c r="A27" s="1" t="s">
        <v>60</v>
      </c>
      <c r="B27" s="1"/>
      <c r="C27" s="1"/>
      <c r="D27" s="1"/>
      <c r="E27" s="1"/>
      <c r="F27" s="1"/>
      <c r="G27" s="1"/>
      <c r="H27" s="9"/>
      <c r="I27" s="1"/>
      <c r="J27" s="1"/>
      <c r="K27" s="1"/>
      <c r="L27" s="1"/>
      <c r="M27" s="1"/>
      <c r="N27" s="1"/>
      <c r="O27" s="1"/>
      <c r="R27" s="1"/>
      <c r="S27" s="102"/>
    </row>
    <row r="28" spans="1:44">
      <c r="H28" s="9"/>
      <c r="R28" s="1"/>
      <c r="S28" s="102"/>
    </row>
    <row r="29" spans="1:44">
      <c r="S29" s="102"/>
    </row>
    <row r="30" spans="1:44">
      <c r="S30" s="102"/>
    </row>
    <row r="31" spans="1:44">
      <c r="S31" s="102"/>
    </row>
    <row r="32" spans="1:44">
      <c r="S32" s="102"/>
    </row>
  </sheetData>
  <mergeCells count="27">
    <mergeCell ref="A2:A4"/>
    <mergeCell ref="B2:E2"/>
    <mergeCell ref="F2:I2"/>
    <mergeCell ref="J2:N2"/>
    <mergeCell ref="A1:R1"/>
    <mergeCell ref="D3:D4"/>
    <mergeCell ref="E3:E4"/>
    <mergeCell ref="H3:H4"/>
    <mergeCell ref="I3:I4"/>
    <mergeCell ref="O3:O4"/>
    <mergeCell ref="F3:F4"/>
    <mergeCell ref="G3:G4"/>
    <mergeCell ref="O2:R2"/>
    <mergeCell ref="B3:B4"/>
    <mergeCell ref="C3:C4"/>
    <mergeCell ref="J3:J4"/>
    <mergeCell ref="Y1:AB1"/>
    <mergeCell ref="T1:W1"/>
    <mergeCell ref="Q3:Q4"/>
    <mergeCell ref="R3:R4"/>
    <mergeCell ref="K3:K4"/>
    <mergeCell ref="L3:L4"/>
    <mergeCell ref="M3:M4"/>
    <mergeCell ref="N3:N4"/>
    <mergeCell ref="T2:W2"/>
    <mergeCell ref="S2:S4"/>
    <mergeCell ref="P3:P4"/>
  </mergeCells>
  <phoneticPr fontId="24" type="noConversion"/>
  <pageMargins left="0" right="0" top="0" bottom="0" header="0" footer="0"/>
  <pageSetup paperSize="9" scale="72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R18"/>
  <sheetViews>
    <sheetView topLeftCell="B1" zoomScale="80" zoomScaleNormal="80" workbookViewId="0">
      <selection activeCell="L9" sqref="L9"/>
    </sheetView>
  </sheetViews>
  <sheetFormatPr defaultRowHeight="15"/>
  <cols>
    <col min="1" max="1" width="21" customWidth="1"/>
    <col min="2" max="2" width="6.453125" customWidth="1"/>
    <col min="3" max="4" width="8.08984375" customWidth="1"/>
    <col min="5" max="5" width="8" customWidth="1"/>
    <col min="6" max="6" width="6.90625" customWidth="1"/>
    <col min="7" max="7" width="7.54296875" customWidth="1"/>
    <col min="8" max="8" width="7.90625" customWidth="1"/>
    <col min="9" max="9" width="7.6328125" customWidth="1"/>
    <col min="10" max="10" width="6.54296875" customWidth="1"/>
    <col min="11" max="11" width="8.453125" customWidth="1"/>
    <col min="12" max="12" width="10" customWidth="1"/>
    <col min="13" max="13" width="11.81640625" customWidth="1"/>
    <col min="14" max="14" width="7.90625" customWidth="1"/>
  </cols>
  <sheetData>
    <row r="1" spans="1:18" ht="30" customHeight="1">
      <c r="A1" s="893" t="s">
        <v>129</v>
      </c>
      <c r="B1" s="893"/>
      <c r="C1" s="893"/>
      <c r="D1" s="893"/>
      <c r="E1" s="893"/>
      <c r="F1" s="893"/>
      <c r="G1" s="893"/>
      <c r="H1" s="893"/>
      <c r="I1" s="893"/>
      <c r="J1" s="893"/>
      <c r="K1" s="893"/>
      <c r="L1" s="893"/>
      <c r="M1" s="893"/>
    </row>
    <row r="2" spans="1:18" ht="30" customHeight="1" thickBot="1">
      <c r="A2" s="894" t="s">
        <v>130</v>
      </c>
      <c r="B2" s="894"/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P2" s="334">
        <v>2017</v>
      </c>
      <c r="Q2" s="334" t="s">
        <v>400</v>
      </c>
      <c r="R2" s="334"/>
    </row>
    <row r="3" spans="1:18" ht="24.9" customHeight="1" thickBot="1">
      <c r="A3" s="897" t="s">
        <v>166</v>
      </c>
      <c r="B3" s="903" t="s">
        <v>165</v>
      </c>
      <c r="C3" s="897" t="s">
        <v>339</v>
      </c>
      <c r="D3" s="898" t="s">
        <v>113</v>
      </c>
      <c r="E3" s="898" t="s">
        <v>114</v>
      </c>
      <c r="F3" s="41" t="s">
        <v>2</v>
      </c>
      <c r="G3" s="898" t="s">
        <v>340</v>
      </c>
      <c r="H3" s="895" t="s">
        <v>341</v>
      </c>
      <c r="I3" s="900" t="s">
        <v>410</v>
      </c>
      <c r="J3" s="901"/>
      <c r="K3" s="901"/>
      <c r="L3" s="901"/>
      <c r="M3" s="902"/>
      <c r="O3" s="2" t="s">
        <v>0</v>
      </c>
      <c r="P3" s="2" t="s">
        <v>1</v>
      </c>
      <c r="Q3" s="3" t="s">
        <v>3</v>
      </c>
    </row>
    <row r="4" spans="1:18" ht="31.2" customHeight="1" thickBot="1">
      <c r="A4" s="891"/>
      <c r="B4" s="904"/>
      <c r="C4" s="891"/>
      <c r="D4" s="899"/>
      <c r="E4" s="899"/>
      <c r="F4" s="42" t="s">
        <v>5</v>
      </c>
      <c r="G4" s="899"/>
      <c r="H4" s="896"/>
      <c r="I4" s="188" t="s">
        <v>0</v>
      </c>
      <c r="J4" s="189" t="s">
        <v>72</v>
      </c>
      <c r="K4" s="188" t="s">
        <v>6</v>
      </c>
      <c r="L4" s="190" t="s">
        <v>342</v>
      </c>
      <c r="M4" s="190" t="s">
        <v>341</v>
      </c>
      <c r="O4" s="4" t="s">
        <v>4</v>
      </c>
      <c r="P4" s="4" t="s">
        <v>4</v>
      </c>
      <c r="Q4" s="5">
        <v>2016</v>
      </c>
    </row>
    <row r="5" spans="1:18" ht="39.9" customHeight="1" thickBot="1">
      <c r="A5" s="191" t="s">
        <v>127</v>
      </c>
      <c r="B5" s="192" t="s">
        <v>73</v>
      </c>
      <c r="C5" s="558">
        <v>8541</v>
      </c>
      <c r="D5" s="185">
        <f>O5+I5</f>
        <v>8541</v>
      </c>
      <c r="E5" s="185">
        <f>P5+J5</f>
        <v>8240.1999999999989</v>
      </c>
      <c r="F5" s="223">
        <f>SUM(E5/D5)*100</f>
        <v>96.478164149397017</v>
      </c>
      <c r="G5" s="51">
        <f>L5+Q5</f>
        <v>7814.9</v>
      </c>
      <c r="H5" s="186">
        <f>SUM(E5/G5)*100</f>
        <v>105.44216816593941</v>
      </c>
      <c r="I5" s="788">
        <v>810</v>
      </c>
      <c r="J5" s="690">
        <v>714.8</v>
      </c>
      <c r="K5" s="185">
        <f>SUM(J5/I5)*100</f>
        <v>88.246913580246911</v>
      </c>
      <c r="L5" s="790">
        <v>847.5</v>
      </c>
      <c r="M5" s="187">
        <f>SUM(J5/L5)*100</f>
        <v>84.342182890855455</v>
      </c>
      <c r="N5" s="232" t="s">
        <v>127</v>
      </c>
      <c r="O5" s="6">
        <v>7731</v>
      </c>
      <c r="P5" s="6">
        <v>7525.4</v>
      </c>
      <c r="Q5" s="791">
        <v>6967.4</v>
      </c>
    </row>
    <row r="6" spans="1:18" ht="39.9" customHeight="1" thickBot="1">
      <c r="A6" s="171" t="s">
        <v>131</v>
      </c>
      <c r="B6" s="172"/>
      <c r="C6" s="689">
        <f>SUM(C5:C5)</f>
        <v>8541</v>
      </c>
      <c r="D6" s="117">
        <f>SUM(D5:D5)</f>
        <v>8541</v>
      </c>
      <c r="E6" s="119">
        <f>SUM(E5:E5)</f>
        <v>8240.1999999999989</v>
      </c>
      <c r="F6" s="117">
        <f>SUM(E6/D6)*100</f>
        <v>96.478164149397017</v>
      </c>
      <c r="G6" s="117">
        <f>SUM(G5:G5)</f>
        <v>7814.9</v>
      </c>
      <c r="H6" s="118">
        <f>SUM(E6/G6)*100</f>
        <v>105.44216816593941</v>
      </c>
      <c r="I6" s="789">
        <v>810</v>
      </c>
      <c r="J6" s="117">
        <f>SUM(J5:J5)</f>
        <v>714.8</v>
      </c>
      <c r="K6" s="117">
        <f>SUM(J6/I6)*100</f>
        <v>88.246913580246911</v>
      </c>
      <c r="L6" s="119">
        <f>SUM(L5:L5)</f>
        <v>847.5</v>
      </c>
      <c r="M6" s="118">
        <f>SUM(J6/L6)*100</f>
        <v>84.342182890855455</v>
      </c>
      <c r="N6" s="104" t="s">
        <v>131</v>
      </c>
      <c r="O6" s="792">
        <f>SUM(O5:O5)</f>
        <v>7731</v>
      </c>
      <c r="P6" s="792">
        <f>SUM(P5:P5)</f>
        <v>7525.4</v>
      </c>
      <c r="Q6" s="789">
        <f>SUM(Q5:Q5)</f>
        <v>6967.4</v>
      </c>
    </row>
    <row r="7" spans="1:18">
      <c r="D7" s="334"/>
      <c r="O7" s="269"/>
    </row>
    <row r="8" spans="1:18" ht="15.6">
      <c r="G8" s="309"/>
      <c r="O8" s="269"/>
      <c r="P8" s="269"/>
    </row>
    <row r="18" spans="12:12">
      <c r="L18" s="103"/>
    </row>
  </sheetData>
  <mergeCells count="10">
    <mergeCell ref="A1:M1"/>
    <mergeCell ref="A2:M2"/>
    <mergeCell ref="H3:H4"/>
    <mergeCell ref="C3:C4"/>
    <mergeCell ref="D3:D4"/>
    <mergeCell ref="E3:E4"/>
    <mergeCell ref="G3:G4"/>
    <mergeCell ref="I3:M3"/>
    <mergeCell ref="B3:B4"/>
    <mergeCell ref="A3:A4"/>
  </mergeCells>
  <phoneticPr fontId="24" type="noConversion"/>
  <pageMargins left="0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V31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N18" sqref="N18"/>
    </sheetView>
  </sheetViews>
  <sheetFormatPr defaultRowHeight="15"/>
  <cols>
    <col min="1" max="1" width="18.54296875" customWidth="1"/>
    <col min="2" max="2" width="7" customWidth="1"/>
    <col min="3" max="3" width="7.08984375" customWidth="1"/>
    <col min="4" max="4" width="7.1796875" customWidth="1"/>
    <col min="5" max="5" width="6.6328125" customWidth="1"/>
    <col min="6" max="6" width="5.81640625" customWidth="1"/>
    <col min="7" max="7" width="7.08984375" customWidth="1"/>
    <col min="8" max="8" width="6.6328125" customWidth="1"/>
    <col min="9" max="9" width="6.08984375" customWidth="1"/>
    <col min="10" max="10" width="7.36328125" customWidth="1"/>
    <col min="11" max="11" width="7.1796875" customWidth="1"/>
    <col min="12" max="12" width="6" customWidth="1"/>
    <col min="13" max="15" width="5.81640625" customWidth="1"/>
    <col min="16" max="17" width="5.1796875" customWidth="1"/>
    <col min="18" max="18" width="5" customWidth="1"/>
    <col min="19" max="19" width="5.08984375" customWidth="1"/>
  </cols>
  <sheetData>
    <row r="1" spans="1:22" ht="20.399999999999999" customHeight="1" thickBot="1">
      <c r="A1" s="905" t="s">
        <v>411</v>
      </c>
      <c r="B1" s="905"/>
      <c r="C1" s="905"/>
      <c r="D1" s="905"/>
      <c r="E1" s="905"/>
      <c r="F1" s="905"/>
      <c r="G1" s="905"/>
      <c r="H1" s="905"/>
      <c r="I1" s="905"/>
      <c r="J1" s="905"/>
      <c r="K1" s="905"/>
      <c r="L1" s="905"/>
      <c r="M1" s="905"/>
      <c r="N1" s="905"/>
      <c r="O1" s="905"/>
      <c r="P1" s="31"/>
      <c r="Q1" s="31"/>
      <c r="R1" s="31"/>
    </row>
    <row r="2" spans="1:22" ht="22.2" customHeight="1" thickBot="1">
      <c r="A2" s="68" t="s">
        <v>23</v>
      </c>
      <c r="B2" s="907" t="s">
        <v>160</v>
      </c>
      <c r="C2" s="907"/>
      <c r="D2" s="908"/>
      <c r="E2" s="914" t="s">
        <v>148</v>
      </c>
      <c r="F2" s="915"/>
      <c r="G2" s="906" t="s">
        <v>142</v>
      </c>
      <c r="H2" s="907"/>
      <c r="I2" s="908"/>
      <c r="J2" s="906" t="s">
        <v>381</v>
      </c>
      <c r="K2" s="907"/>
      <c r="L2" s="908"/>
      <c r="M2" s="906" t="s">
        <v>115</v>
      </c>
      <c r="N2" s="907"/>
      <c r="O2" s="908"/>
      <c r="P2" s="911" t="s">
        <v>116</v>
      </c>
      <c r="Q2" s="912"/>
      <c r="R2" s="912"/>
      <c r="S2" s="913"/>
    </row>
    <row r="3" spans="1:22" ht="29.4" customHeight="1" thickBot="1">
      <c r="A3" s="70" t="s">
        <v>45</v>
      </c>
      <c r="B3" s="860" t="s">
        <v>412</v>
      </c>
      <c r="C3" s="862"/>
      <c r="D3" s="68" t="s">
        <v>117</v>
      </c>
      <c r="E3" s="860" t="s">
        <v>412</v>
      </c>
      <c r="F3" s="862"/>
      <c r="G3" s="860" t="s">
        <v>412</v>
      </c>
      <c r="H3" s="862"/>
      <c r="I3" s="69" t="s">
        <v>117</v>
      </c>
      <c r="J3" s="860" t="s">
        <v>412</v>
      </c>
      <c r="K3" s="862"/>
      <c r="L3" s="68" t="s">
        <v>117</v>
      </c>
      <c r="M3" s="860" t="s">
        <v>412</v>
      </c>
      <c r="N3" s="862"/>
      <c r="O3" s="916" t="s">
        <v>118</v>
      </c>
      <c r="P3" s="909">
        <v>42705</v>
      </c>
      <c r="Q3" s="910"/>
      <c r="R3" s="909">
        <v>43070</v>
      </c>
      <c r="S3" s="910"/>
    </row>
    <row r="4" spans="1:22" ht="30" customHeight="1" thickBot="1">
      <c r="A4" s="70" t="s">
        <v>15</v>
      </c>
      <c r="B4" s="68">
        <v>2016</v>
      </c>
      <c r="C4" s="369">
        <v>2017</v>
      </c>
      <c r="D4" s="70" t="s">
        <v>119</v>
      </c>
      <c r="E4" s="68">
        <v>2016</v>
      </c>
      <c r="F4" s="68">
        <v>2017</v>
      </c>
      <c r="G4" s="68">
        <v>2016</v>
      </c>
      <c r="H4" s="369">
        <v>2017</v>
      </c>
      <c r="I4" s="69" t="s">
        <v>119</v>
      </c>
      <c r="J4" s="369">
        <v>2016</v>
      </c>
      <c r="K4" s="369">
        <v>2017</v>
      </c>
      <c r="L4" s="70" t="s">
        <v>119</v>
      </c>
      <c r="M4" s="68">
        <v>2016</v>
      </c>
      <c r="N4" s="68">
        <v>2017</v>
      </c>
      <c r="O4" s="917"/>
      <c r="P4" s="97" t="s">
        <v>146</v>
      </c>
      <c r="Q4" s="98" t="s">
        <v>147</v>
      </c>
      <c r="R4" s="97" t="s">
        <v>146</v>
      </c>
      <c r="S4" s="99" t="s">
        <v>147</v>
      </c>
      <c r="T4" s="89"/>
    </row>
    <row r="5" spans="1:22" ht="21" customHeight="1">
      <c r="A5" s="163" t="s">
        <v>120</v>
      </c>
      <c r="B5" s="50">
        <v>3445.1</v>
      </c>
      <c r="C5" s="50">
        <v>3528</v>
      </c>
      <c r="D5" s="51">
        <f t="shared" ref="D5:D29" si="0">C5/B5*100</f>
        <v>102.40631621723608</v>
      </c>
      <c r="E5" s="51">
        <f>B5/B29*100</f>
        <v>13.097845096339549</v>
      </c>
      <c r="F5" s="51">
        <f>C5/C29*100</f>
        <v>11.785141635489044</v>
      </c>
      <c r="G5" s="718">
        <f>B5/P5*1000</f>
        <v>5300.1538461538466</v>
      </c>
      <c r="H5" s="718">
        <f>C5/R5*1000</f>
        <v>5427.6923076923076</v>
      </c>
      <c r="I5" s="201">
        <f>H5/G5*100</f>
        <v>102.40631621723605</v>
      </c>
      <c r="J5" s="51">
        <v>3090.7</v>
      </c>
      <c r="K5" s="51">
        <v>3244.2</v>
      </c>
      <c r="L5" s="51">
        <f>K5/J5*100</f>
        <v>104.96651244054745</v>
      </c>
      <c r="M5" s="51">
        <f>J5/B5*100</f>
        <v>89.712925604481725</v>
      </c>
      <c r="N5" s="51">
        <f>K5/C5*100</f>
        <v>91.955782312925166</v>
      </c>
      <c r="O5" s="51">
        <f>N5-M5</f>
        <v>2.2428567084434405</v>
      </c>
      <c r="P5" s="202">
        <v>650</v>
      </c>
      <c r="Q5" s="202">
        <v>200</v>
      </c>
      <c r="R5" s="202">
        <v>650</v>
      </c>
      <c r="S5" s="202">
        <v>200</v>
      </c>
      <c r="T5" s="179">
        <f>R5+S5</f>
        <v>850</v>
      </c>
      <c r="U5" s="49"/>
      <c r="V5" s="277"/>
    </row>
    <row r="6" spans="1:22" ht="21" customHeight="1">
      <c r="A6" s="66" t="s">
        <v>121</v>
      </c>
      <c r="B6" s="50">
        <v>92.5</v>
      </c>
      <c r="C6" s="50">
        <v>0</v>
      </c>
      <c r="D6" s="51">
        <f t="shared" si="0"/>
        <v>0</v>
      </c>
      <c r="E6" s="51">
        <f>B6/B29*100</f>
        <v>0.35167358608209004</v>
      </c>
      <c r="F6" s="51">
        <f>C6/C29*100</f>
        <v>0</v>
      </c>
      <c r="G6" s="718">
        <v>237</v>
      </c>
      <c r="H6" s="718"/>
      <c r="I6" s="201"/>
      <c r="J6" s="51">
        <v>123</v>
      </c>
      <c r="K6" s="267"/>
      <c r="L6" s="51">
        <f t="shared" ref="L6:L12" si="1">K6/J6*100</f>
        <v>0</v>
      </c>
      <c r="M6" s="51">
        <f t="shared" ref="M6:M12" si="2">J6/B6*100</f>
        <v>132.97297297297297</v>
      </c>
      <c r="N6" s="51"/>
      <c r="O6" s="51"/>
      <c r="P6" s="202">
        <v>0</v>
      </c>
      <c r="Q6" s="202">
        <v>0</v>
      </c>
      <c r="R6" s="202"/>
      <c r="S6" s="202"/>
      <c r="T6" s="179">
        <f t="shared" ref="T6:T19" si="3">R6+S6</f>
        <v>0</v>
      </c>
      <c r="U6" s="267"/>
    </row>
    <row r="7" spans="1:22" ht="21" customHeight="1">
      <c r="A7" s="66" t="s">
        <v>274</v>
      </c>
      <c r="B7" s="50">
        <v>518.6</v>
      </c>
      <c r="C7" s="50">
        <v>890.1</v>
      </c>
      <c r="D7" s="51">
        <f t="shared" si="0"/>
        <v>171.63517161588894</v>
      </c>
      <c r="E7" s="51">
        <f>B7/B29*100</f>
        <v>1.9716532080234801</v>
      </c>
      <c r="F7" s="51">
        <f>C7/C29*100</f>
        <v>2.9733431320149655</v>
      </c>
      <c r="G7" s="718">
        <f t="shared" ref="G7:G26" si="4">B7/P7*1000</f>
        <v>3457.3333333333335</v>
      </c>
      <c r="H7" s="718">
        <v>5819</v>
      </c>
      <c r="I7" s="201">
        <f t="shared" ref="I7:I12" si="5">H7/G7*100</f>
        <v>168.30890860007713</v>
      </c>
      <c r="J7" s="51">
        <v>474.8</v>
      </c>
      <c r="K7" s="51">
        <v>798.1</v>
      </c>
      <c r="L7" s="51">
        <f t="shared" si="1"/>
        <v>168.09182813816344</v>
      </c>
      <c r="M7" s="51">
        <f t="shared" si="2"/>
        <v>91.554184342460459</v>
      </c>
      <c r="N7" s="51">
        <f t="shared" ref="N7:N13" si="6">K7/C7*100</f>
        <v>89.664082687338492</v>
      </c>
      <c r="O7" s="51">
        <f t="shared" ref="O7:O12" si="7">N7-M7</f>
        <v>-1.8901016551219669</v>
      </c>
      <c r="P7" s="202">
        <v>150</v>
      </c>
      <c r="Q7" s="202"/>
      <c r="R7" s="202">
        <v>165</v>
      </c>
      <c r="S7" s="202"/>
      <c r="T7" s="179">
        <v>165</v>
      </c>
      <c r="U7" s="51"/>
    </row>
    <row r="8" spans="1:22" ht="21" customHeight="1">
      <c r="A8" s="66" t="s">
        <v>168</v>
      </c>
      <c r="B8" s="50">
        <v>501.5</v>
      </c>
      <c r="C8" s="50">
        <v>597</v>
      </c>
      <c r="D8" s="51">
        <f t="shared" si="0"/>
        <v>119.04287138584246</v>
      </c>
      <c r="E8" s="51">
        <f>B8/B29*100</f>
        <v>1.906641118055872</v>
      </c>
      <c r="F8" s="51">
        <f>C8/C29*100</f>
        <v>1.9942544094067345</v>
      </c>
      <c r="G8" s="718">
        <f t="shared" si="4"/>
        <v>5015</v>
      </c>
      <c r="H8" s="718">
        <f t="shared" ref="H8:H28" si="8">C8/R8*1000</f>
        <v>5970</v>
      </c>
      <c r="I8" s="201">
        <f t="shared" si="5"/>
        <v>119.04287138584246</v>
      </c>
      <c r="J8" s="51">
        <v>396.1</v>
      </c>
      <c r="K8" s="51">
        <v>503.6</v>
      </c>
      <c r="L8" s="51">
        <f t="shared" si="1"/>
        <v>127.13961120929058</v>
      </c>
      <c r="M8" s="51">
        <f t="shared" si="2"/>
        <v>78.983050847457633</v>
      </c>
      <c r="N8" s="51">
        <f t="shared" si="6"/>
        <v>84.355108877721946</v>
      </c>
      <c r="O8" s="51">
        <f t="shared" si="7"/>
        <v>5.3720580302643128</v>
      </c>
      <c r="P8" s="202">
        <v>100</v>
      </c>
      <c r="Q8" s="202">
        <v>100</v>
      </c>
      <c r="R8" s="202">
        <v>100</v>
      </c>
      <c r="S8" s="202">
        <v>100</v>
      </c>
      <c r="T8" s="179">
        <f t="shared" si="3"/>
        <v>200</v>
      </c>
      <c r="U8" s="51"/>
    </row>
    <row r="9" spans="1:22" ht="21" customHeight="1">
      <c r="A9" s="66" t="s">
        <v>122</v>
      </c>
      <c r="B9" s="50">
        <v>2813.6</v>
      </c>
      <c r="C9" s="50">
        <v>3040.5</v>
      </c>
      <c r="D9" s="51">
        <f t="shared" si="0"/>
        <v>108.06440147853284</v>
      </c>
      <c r="E9" s="51">
        <f>B9/B29*100</f>
        <v>10.696960019465605</v>
      </c>
      <c r="F9" s="51">
        <f>C9/C29*100</f>
        <v>10.156667557455906</v>
      </c>
      <c r="G9" s="718">
        <v>5016</v>
      </c>
      <c r="H9" s="718">
        <v>5154</v>
      </c>
      <c r="I9" s="201">
        <f t="shared" si="5"/>
        <v>102.7511961722488</v>
      </c>
      <c r="J9" s="51">
        <v>2580.6999999999998</v>
      </c>
      <c r="K9" s="51">
        <v>2793.1</v>
      </c>
      <c r="L9" s="51">
        <f t="shared" si="1"/>
        <v>108.23032510559152</v>
      </c>
      <c r="M9" s="51">
        <f t="shared" si="2"/>
        <v>91.72234859255046</v>
      </c>
      <c r="N9" s="51">
        <f t="shared" si="6"/>
        <v>91.863180397960861</v>
      </c>
      <c r="O9" s="51">
        <f t="shared" si="7"/>
        <v>0.14083180541040008</v>
      </c>
      <c r="P9" s="202">
        <v>590</v>
      </c>
      <c r="Q9" s="202">
        <v>0</v>
      </c>
      <c r="R9" s="202">
        <v>590</v>
      </c>
      <c r="S9" s="202"/>
      <c r="T9" s="179">
        <v>590</v>
      </c>
      <c r="U9" s="51"/>
    </row>
    <row r="10" spans="1:22" ht="21" customHeight="1">
      <c r="A10" s="66" t="s">
        <v>123</v>
      </c>
      <c r="B10" s="50">
        <v>163.4</v>
      </c>
      <c r="C10" s="50">
        <v>0</v>
      </c>
      <c r="D10" s="51">
        <f t="shared" si="0"/>
        <v>0</v>
      </c>
      <c r="E10" s="51">
        <f>B10/B29*100</f>
        <v>0.62122663746825424</v>
      </c>
      <c r="F10" s="51">
        <f>C10/C29*100</f>
        <v>0</v>
      </c>
      <c r="G10" s="718">
        <v>847</v>
      </c>
      <c r="H10" s="718"/>
      <c r="I10" s="201"/>
      <c r="J10" s="51">
        <v>169.7</v>
      </c>
      <c r="K10" s="267">
        <v>0</v>
      </c>
      <c r="L10" s="51">
        <f t="shared" si="1"/>
        <v>0</v>
      </c>
      <c r="M10" s="51">
        <f t="shared" si="2"/>
        <v>103.85556915544673</v>
      </c>
      <c r="N10" s="51"/>
      <c r="O10" s="51"/>
      <c r="P10" s="202">
        <v>0</v>
      </c>
      <c r="Q10" s="202"/>
      <c r="R10" s="202"/>
      <c r="S10" s="202"/>
      <c r="T10" s="179">
        <f t="shared" si="3"/>
        <v>0</v>
      </c>
      <c r="U10" s="267"/>
    </row>
    <row r="11" spans="1:22" ht="21" customHeight="1">
      <c r="A11" s="66" t="s">
        <v>124</v>
      </c>
      <c r="B11" s="50">
        <v>643.4</v>
      </c>
      <c r="C11" s="50">
        <v>455.5</v>
      </c>
      <c r="D11" s="51">
        <f t="shared" si="0"/>
        <v>70.79577245881255</v>
      </c>
      <c r="E11" s="51">
        <f>B11/B29*100</f>
        <v>2.4461274084888291</v>
      </c>
      <c r="F11" s="51">
        <f>C11/C29*100</f>
        <v>1.5215793693212185</v>
      </c>
      <c r="G11" s="718">
        <f t="shared" si="4"/>
        <v>3655.6818181818185</v>
      </c>
      <c r="H11" s="718">
        <v>2622</v>
      </c>
      <c r="I11" s="201">
        <f t="shared" si="5"/>
        <v>71.723966428349385</v>
      </c>
      <c r="J11" s="51">
        <v>569.4</v>
      </c>
      <c r="K11" s="267">
        <v>393.8</v>
      </c>
      <c r="L11" s="51">
        <f t="shared" si="1"/>
        <v>69.160519845451361</v>
      </c>
      <c r="M11" s="51">
        <f t="shared" si="2"/>
        <v>88.498601181224743</v>
      </c>
      <c r="N11" s="51">
        <f t="shared" si="6"/>
        <v>86.454445664105378</v>
      </c>
      <c r="O11" s="51">
        <f t="shared" si="7"/>
        <v>-2.0441555171193642</v>
      </c>
      <c r="P11" s="202">
        <v>176</v>
      </c>
      <c r="Q11" s="202">
        <v>0</v>
      </c>
      <c r="R11" s="202">
        <v>161</v>
      </c>
      <c r="S11" s="202"/>
      <c r="T11" s="179">
        <v>161</v>
      </c>
      <c r="U11" s="51"/>
    </row>
    <row r="12" spans="1:22" ht="21" customHeight="1">
      <c r="A12" s="66" t="s">
        <v>125</v>
      </c>
      <c r="B12" s="50">
        <v>7591.7</v>
      </c>
      <c r="C12" s="50">
        <v>8143.3</v>
      </c>
      <c r="D12" s="51">
        <f t="shared" si="0"/>
        <v>107.26582978779457</v>
      </c>
      <c r="E12" s="51">
        <f>B12/B29*100</f>
        <v>28.862706631993547</v>
      </c>
      <c r="F12" s="516">
        <f>C12/C29*100</f>
        <v>27.202365045430255</v>
      </c>
      <c r="G12" s="718">
        <f t="shared" si="4"/>
        <v>7591.7</v>
      </c>
      <c r="H12" s="718">
        <f t="shared" si="8"/>
        <v>8143.3</v>
      </c>
      <c r="I12" s="201">
        <f t="shared" si="5"/>
        <v>107.26582978779457</v>
      </c>
      <c r="J12" s="51">
        <v>7359.4</v>
      </c>
      <c r="K12" s="51">
        <v>7680.7</v>
      </c>
      <c r="L12" s="51">
        <f t="shared" si="1"/>
        <v>104.36584504171536</v>
      </c>
      <c r="M12" s="51">
        <f t="shared" si="2"/>
        <v>96.940079297127127</v>
      </c>
      <c r="N12" s="51">
        <f t="shared" si="6"/>
        <v>94.319256321147435</v>
      </c>
      <c r="O12" s="51">
        <f t="shared" si="7"/>
        <v>-2.6208229759796922</v>
      </c>
      <c r="P12" s="202">
        <v>1000</v>
      </c>
      <c r="Q12" s="202">
        <v>0</v>
      </c>
      <c r="R12" s="202">
        <v>1000</v>
      </c>
      <c r="S12" s="202"/>
      <c r="T12" s="179">
        <v>1000</v>
      </c>
      <c r="U12" s="51"/>
    </row>
    <row r="13" spans="1:22" ht="21" customHeight="1">
      <c r="A13" s="66" t="s">
        <v>355</v>
      </c>
      <c r="B13" s="50">
        <v>0</v>
      </c>
      <c r="C13" s="50">
        <v>3631.4</v>
      </c>
      <c r="D13" s="51" t="e">
        <f t="shared" si="0"/>
        <v>#DIV/0!</v>
      </c>
      <c r="E13" s="51"/>
      <c r="F13" s="516">
        <f>C13/C29*100</f>
        <v>12.13054516301443</v>
      </c>
      <c r="G13" s="718">
        <v>6892</v>
      </c>
      <c r="H13" s="718">
        <v>7263</v>
      </c>
      <c r="I13" s="201"/>
      <c r="J13" s="51">
        <v>3657.8</v>
      </c>
      <c r="K13" s="51">
        <v>3370.6</v>
      </c>
      <c r="L13" s="201">
        <f>K13/J13*100</f>
        <v>92.148285854885444</v>
      </c>
      <c r="M13" s="51"/>
      <c r="N13" s="51">
        <f t="shared" si="6"/>
        <v>92.818196838684798</v>
      </c>
      <c r="O13" s="51"/>
      <c r="P13" s="202"/>
      <c r="Q13" s="202"/>
      <c r="R13" s="202">
        <v>500</v>
      </c>
      <c r="S13" s="202"/>
      <c r="T13" s="179">
        <f t="shared" si="3"/>
        <v>500</v>
      </c>
      <c r="U13" s="51"/>
    </row>
    <row r="14" spans="1:22" ht="21" customHeight="1">
      <c r="A14" s="66" t="s">
        <v>354</v>
      </c>
      <c r="B14" s="50">
        <v>3735.7</v>
      </c>
      <c r="C14" s="50"/>
      <c r="D14" s="51"/>
      <c r="E14" s="51">
        <v>16.600000000000001</v>
      </c>
      <c r="F14" s="51"/>
      <c r="G14" s="718">
        <v>3491</v>
      </c>
      <c r="H14" s="718"/>
      <c r="I14" s="201"/>
      <c r="J14" s="51">
        <v>0</v>
      </c>
      <c r="K14" s="51"/>
      <c r="L14" s="51"/>
      <c r="M14" s="51">
        <f>J14/B14*100</f>
        <v>0</v>
      </c>
      <c r="N14" s="51"/>
      <c r="O14" s="51"/>
      <c r="P14" s="202">
        <v>500</v>
      </c>
      <c r="Q14" s="202"/>
      <c r="R14" s="202"/>
      <c r="S14" s="202"/>
      <c r="T14" s="179">
        <f>R14+S14</f>
        <v>0</v>
      </c>
      <c r="U14" s="51"/>
    </row>
    <row r="15" spans="1:22" ht="21" customHeight="1">
      <c r="A15" s="66" t="s">
        <v>126</v>
      </c>
      <c r="B15" s="50">
        <v>242</v>
      </c>
      <c r="C15" s="50">
        <v>0</v>
      </c>
      <c r="D15" s="51">
        <f t="shared" si="0"/>
        <v>0</v>
      </c>
      <c r="E15" s="51">
        <f>B15/B29*100</f>
        <v>0.92005413872287334</v>
      </c>
      <c r="F15" s="51">
        <f>C15/C29*100</f>
        <v>0</v>
      </c>
      <c r="G15" s="718">
        <v>1066</v>
      </c>
      <c r="H15" s="718"/>
      <c r="I15" s="201"/>
      <c r="J15" s="51">
        <v>318.60000000000002</v>
      </c>
      <c r="K15" s="267">
        <v>0</v>
      </c>
      <c r="L15" s="51"/>
      <c r="M15" s="51">
        <f>J15/B15*100</f>
        <v>131.65289256198346</v>
      </c>
      <c r="N15" s="51"/>
      <c r="O15" s="51"/>
      <c r="P15" s="202">
        <v>0</v>
      </c>
      <c r="Q15" s="202"/>
      <c r="R15" s="202"/>
      <c r="S15" s="202"/>
      <c r="T15" s="179">
        <f t="shared" si="3"/>
        <v>0</v>
      </c>
      <c r="U15" s="267"/>
    </row>
    <row r="16" spans="1:22" ht="21" customHeight="1">
      <c r="A16" s="66" t="s">
        <v>167</v>
      </c>
      <c r="B16" s="50"/>
      <c r="C16" s="50"/>
      <c r="D16" s="51"/>
      <c r="E16" s="51"/>
      <c r="F16" s="51"/>
      <c r="G16" s="718"/>
      <c r="H16" s="718"/>
      <c r="I16" s="201"/>
      <c r="J16" s="51"/>
      <c r="K16" s="51"/>
      <c r="L16" s="51"/>
      <c r="M16" s="51"/>
      <c r="N16" s="51"/>
      <c r="O16" s="51"/>
      <c r="P16" s="202"/>
      <c r="Q16" s="202"/>
      <c r="R16" s="202"/>
      <c r="S16" s="202"/>
      <c r="T16" s="179">
        <f t="shared" si="3"/>
        <v>0</v>
      </c>
      <c r="U16" s="51"/>
    </row>
    <row r="17" spans="1:21" ht="21" customHeight="1">
      <c r="A17" s="211" t="s">
        <v>128</v>
      </c>
      <c r="B17" s="50">
        <v>1995</v>
      </c>
      <c r="C17" s="50">
        <v>2055.5</v>
      </c>
      <c r="D17" s="51">
        <f t="shared" si="0"/>
        <v>103.03258145363408</v>
      </c>
      <c r="E17" s="51">
        <f>B17/B29*100</f>
        <v>7.5847438295542666</v>
      </c>
      <c r="F17" s="51">
        <f>C17/C29*100</f>
        <v>6.8663148049171561</v>
      </c>
      <c r="G17" s="718">
        <f t="shared" si="4"/>
        <v>6650</v>
      </c>
      <c r="H17" s="718">
        <v>6852</v>
      </c>
      <c r="I17" s="201">
        <f t="shared" ref="I17:I22" si="9">H17/G17*100</f>
        <v>103.03759398496241</v>
      </c>
      <c r="J17" s="51">
        <v>1843.6</v>
      </c>
      <c r="K17" s="51">
        <v>1968.7</v>
      </c>
      <c r="L17" s="51">
        <f>K17/J17*100</f>
        <v>106.78563679756998</v>
      </c>
      <c r="M17" s="51">
        <f>J17/B17*100</f>
        <v>92.411027568922293</v>
      </c>
      <c r="N17" s="51">
        <f>K17/C17*100</f>
        <v>95.777183167112625</v>
      </c>
      <c r="O17" s="51">
        <f>N17-M17</f>
        <v>3.3661555981903319</v>
      </c>
      <c r="P17" s="202">
        <v>300</v>
      </c>
      <c r="Q17" s="202">
        <v>0</v>
      </c>
      <c r="R17" s="202">
        <v>300</v>
      </c>
      <c r="S17" s="202"/>
      <c r="T17" s="179">
        <v>300</v>
      </c>
      <c r="U17" s="51"/>
    </row>
    <row r="18" spans="1:21" ht="21" customHeight="1">
      <c r="A18" s="212" t="s">
        <v>149</v>
      </c>
      <c r="B18" s="50">
        <v>1693.4</v>
      </c>
      <c r="C18" s="50">
        <v>1748.4</v>
      </c>
      <c r="D18" s="51">
        <f t="shared" si="0"/>
        <v>103.2479036258415</v>
      </c>
      <c r="E18" s="51">
        <f>B18/B29*100</f>
        <v>6.4380978450963386</v>
      </c>
      <c r="F18" s="51">
        <f>C18/C29*100</f>
        <v>5.8404596472474619</v>
      </c>
      <c r="G18" s="718">
        <f t="shared" si="4"/>
        <v>4838.2857142857147</v>
      </c>
      <c r="H18" s="718">
        <f t="shared" si="8"/>
        <v>4995.4285714285716</v>
      </c>
      <c r="I18" s="201">
        <f t="shared" si="9"/>
        <v>103.24790362584149</v>
      </c>
      <c r="J18" s="51">
        <v>1570.1</v>
      </c>
      <c r="K18" s="51">
        <v>1615.2</v>
      </c>
      <c r="L18" s="51">
        <f>K18/J18*100</f>
        <v>102.87242850773836</v>
      </c>
      <c r="M18" s="51">
        <f>J18/B18*100</f>
        <v>92.718790598795309</v>
      </c>
      <c r="N18" s="51">
        <f>K18/C18*100</f>
        <v>92.381606039807821</v>
      </c>
      <c r="O18" s="51">
        <f>N18-M18</f>
        <v>-0.337184558987488</v>
      </c>
      <c r="P18" s="202">
        <v>350</v>
      </c>
      <c r="Q18" s="202"/>
      <c r="R18" s="202">
        <v>350</v>
      </c>
      <c r="S18" s="202"/>
      <c r="T18" s="179">
        <f t="shared" si="3"/>
        <v>350</v>
      </c>
      <c r="U18" s="51"/>
    </row>
    <row r="19" spans="1:21" ht="21" customHeight="1">
      <c r="A19" s="211" t="s">
        <v>206</v>
      </c>
      <c r="B19" s="50">
        <v>86.4</v>
      </c>
      <c r="C19" s="50">
        <v>87</v>
      </c>
      <c r="D19" s="51">
        <f t="shared" si="0"/>
        <v>100.69444444444444</v>
      </c>
      <c r="E19" s="51">
        <f>B19/B29*100</f>
        <v>0.32848213878370358</v>
      </c>
      <c r="F19" s="51">
        <f>C19/C29*100</f>
        <v>0.29061998931052913</v>
      </c>
      <c r="G19" s="718">
        <f t="shared" si="4"/>
        <v>7200</v>
      </c>
      <c r="H19" s="718">
        <f t="shared" si="8"/>
        <v>7250</v>
      </c>
      <c r="I19" s="201">
        <f t="shared" si="9"/>
        <v>100.69444444444444</v>
      </c>
      <c r="J19" s="51"/>
      <c r="K19" s="51"/>
      <c r="L19" s="51"/>
      <c r="M19" s="51"/>
      <c r="N19" s="51"/>
      <c r="O19" s="51"/>
      <c r="P19" s="202">
        <v>12</v>
      </c>
      <c r="Q19" s="202">
        <v>17</v>
      </c>
      <c r="R19" s="202">
        <v>12</v>
      </c>
      <c r="S19" s="202">
        <v>17</v>
      </c>
      <c r="T19" s="179">
        <f t="shared" si="3"/>
        <v>29</v>
      </c>
      <c r="U19" s="51"/>
    </row>
    <row r="20" spans="1:21" ht="21" customHeight="1">
      <c r="A20" s="211" t="s">
        <v>207</v>
      </c>
      <c r="B20" s="50">
        <v>29.4</v>
      </c>
      <c r="C20" s="50">
        <v>31.1</v>
      </c>
      <c r="D20" s="51">
        <f t="shared" si="0"/>
        <v>105.78231292517009</v>
      </c>
      <c r="E20" s="51">
        <f>B20/B29*100</f>
        <v>0.11177517222501024</v>
      </c>
      <c r="F20" s="51">
        <f>C20/C29*100</f>
        <v>0.10388829502939606</v>
      </c>
      <c r="G20" s="718">
        <f t="shared" si="4"/>
        <v>5880</v>
      </c>
      <c r="H20" s="718">
        <f t="shared" si="8"/>
        <v>6220.0000000000009</v>
      </c>
      <c r="I20" s="201">
        <f t="shared" si="9"/>
        <v>105.78231292517009</v>
      </c>
      <c r="J20" s="51"/>
      <c r="K20" s="51"/>
      <c r="L20" s="51"/>
      <c r="M20" s="51"/>
      <c r="N20" s="51"/>
      <c r="O20" s="51"/>
      <c r="P20" s="202">
        <v>5</v>
      </c>
      <c r="Q20" s="202"/>
      <c r="R20" s="202">
        <v>5</v>
      </c>
      <c r="S20" s="202"/>
      <c r="T20" s="179">
        <f t="shared" ref="T20:T25" si="10">R20+S20</f>
        <v>5</v>
      </c>
      <c r="U20" s="51"/>
    </row>
    <row r="21" spans="1:21" ht="21" customHeight="1">
      <c r="A21" s="211" t="s">
        <v>199</v>
      </c>
      <c r="B21" s="50">
        <v>110</v>
      </c>
      <c r="C21" s="50">
        <v>60.3</v>
      </c>
      <c r="D21" s="51"/>
      <c r="E21" s="51">
        <f>B21/B29*100</f>
        <v>0.41820642669221519</v>
      </c>
      <c r="F21" s="51">
        <f>C21/C29*100</f>
        <v>0.20142971672902191</v>
      </c>
      <c r="G21" s="718">
        <v>7333</v>
      </c>
      <c r="H21" s="718">
        <f t="shared" si="8"/>
        <v>3014.9999999999995</v>
      </c>
      <c r="I21" s="201">
        <f>H21/G21*100</f>
        <v>41.115505250238641</v>
      </c>
      <c r="J21" s="51"/>
      <c r="K21" s="51"/>
      <c r="L21" s="51"/>
      <c r="M21" s="51"/>
      <c r="N21" s="51"/>
      <c r="O21" s="51"/>
      <c r="P21" s="202">
        <v>20</v>
      </c>
      <c r="Q21" s="202">
        <v>8</v>
      </c>
      <c r="R21" s="202">
        <v>20</v>
      </c>
      <c r="S21" s="202">
        <v>8</v>
      </c>
      <c r="T21" s="179">
        <f t="shared" si="10"/>
        <v>28</v>
      </c>
      <c r="U21" s="51"/>
    </row>
    <row r="22" spans="1:21" ht="21" customHeight="1">
      <c r="A22" s="211" t="s">
        <v>208</v>
      </c>
      <c r="B22" s="50">
        <v>65.5</v>
      </c>
      <c r="C22" s="50">
        <v>66</v>
      </c>
      <c r="D22" s="51">
        <f t="shared" si="0"/>
        <v>100.76335877862594</v>
      </c>
      <c r="E22" s="51">
        <f>B22/B29*100</f>
        <v>0.24902291771218268</v>
      </c>
      <c r="F22" s="51">
        <f>C22/C29*100</f>
        <v>0.22047033671833244</v>
      </c>
      <c r="G22" s="718">
        <v>5955</v>
      </c>
      <c r="H22" s="718">
        <f t="shared" si="8"/>
        <v>6000</v>
      </c>
      <c r="I22" s="201">
        <f t="shared" si="9"/>
        <v>100.75566750629723</v>
      </c>
      <c r="J22" s="51">
        <v>19.2</v>
      </c>
      <c r="K22" s="51">
        <v>16</v>
      </c>
      <c r="L22" s="201">
        <f>K22/J22*100</f>
        <v>83.333333333333343</v>
      </c>
      <c r="M22" s="51">
        <v>0</v>
      </c>
      <c r="N22" s="51">
        <f>K22/C22*100</f>
        <v>24.242424242424242</v>
      </c>
      <c r="O22" s="51">
        <f>N22-M22</f>
        <v>24.242424242424242</v>
      </c>
      <c r="P22" s="202">
        <v>11</v>
      </c>
      <c r="Q22" s="202"/>
      <c r="R22" s="202">
        <v>11</v>
      </c>
      <c r="S22" s="202"/>
      <c r="T22" s="179">
        <f t="shared" si="10"/>
        <v>11</v>
      </c>
      <c r="U22" s="51"/>
    </row>
    <row r="23" spans="1:21" ht="21" customHeight="1">
      <c r="A23" s="213" t="s">
        <v>213</v>
      </c>
      <c r="B23" s="50"/>
      <c r="C23" s="50"/>
      <c r="D23" s="51"/>
      <c r="E23" s="51">
        <f>B23/B29*100</f>
        <v>0</v>
      </c>
      <c r="F23" s="51">
        <f>C23/C29*100</f>
        <v>0</v>
      </c>
      <c r="G23" s="718"/>
      <c r="H23" s="718"/>
      <c r="I23" s="201"/>
      <c r="J23" s="51"/>
      <c r="K23" s="51"/>
      <c r="L23" s="51"/>
      <c r="M23" s="51"/>
      <c r="N23" s="51"/>
      <c r="O23" s="51"/>
      <c r="P23" s="202"/>
      <c r="Q23" s="202">
        <v>20</v>
      </c>
      <c r="R23" s="202"/>
      <c r="S23" s="202">
        <v>20</v>
      </c>
      <c r="T23" s="179">
        <f t="shared" si="10"/>
        <v>20</v>
      </c>
      <c r="U23" s="51"/>
    </row>
    <row r="24" spans="1:21" ht="21" customHeight="1">
      <c r="A24" s="214" t="s">
        <v>214</v>
      </c>
      <c r="B24" s="50">
        <v>29.2</v>
      </c>
      <c r="C24" s="50">
        <v>33.5</v>
      </c>
      <c r="D24" s="51">
        <f>C24/B24*100</f>
        <v>114.72602739726028</v>
      </c>
      <c r="E24" s="51">
        <f>B24/B29*100</f>
        <v>0.11101479690375166</v>
      </c>
      <c r="F24" s="51">
        <f>C24/C29*100</f>
        <v>0.11190539818278994</v>
      </c>
      <c r="G24" s="718">
        <f t="shared" si="4"/>
        <v>5840</v>
      </c>
      <c r="H24" s="718">
        <f t="shared" si="8"/>
        <v>6700</v>
      </c>
      <c r="I24" s="201">
        <f>H24/G24*100</f>
        <v>114.72602739726028</v>
      </c>
      <c r="J24" s="51"/>
      <c r="K24" s="51"/>
      <c r="L24" s="51"/>
      <c r="M24" s="51"/>
      <c r="N24" s="51"/>
      <c r="O24" s="51"/>
      <c r="P24" s="202">
        <v>5</v>
      </c>
      <c r="Q24" s="202"/>
      <c r="R24" s="202">
        <v>5</v>
      </c>
      <c r="S24" s="202"/>
      <c r="T24" s="179">
        <f t="shared" si="10"/>
        <v>5</v>
      </c>
      <c r="U24" s="164"/>
    </row>
    <row r="25" spans="1:21" ht="21" customHeight="1">
      <c r="A25" s="214" t="s">
        <v>281</v>
      </c>
      <c r="B25" s="50">
        <v>33.5</v>
      </c>
      <c r="C25" s="50">
        <v>49.1</v>
      </c>
      <c r="D25" s="51">
        <f>C25/B25*100</f>
        <v>146.56716417910448</v>
      </c>
      <c r="E25" s="51">
        <f>B25/B29*100</f>
        <v>0.12736286631081098</v>
      </c>
      <c r="F25" s="51">
        <f>C25/C29*100</f>
        <v>0.16401656867985034</v>
      </c>
      <c r="G25" s="718">
        <v>4786</v>
      </c>
      <c r="H25" s="718">
        <f t="shared" si="8"/>
        <v>5455.5555555555557</v>
      </c>
      <c r="I25" s="201">
        <f t="shared" ref="I25:I28" si="11">H25/G25*100</f>
        <v>113.98987788457073</v>
      </c>
      <c r="J25" s="51"/>
      <c r="K25" s="51"/>
      <c r="L25" s="51"/>
      <c r="M25" s="51"/>
      <c r="N25" s="51"/>
      <c r="O25" s="51"/>
      <c r="P25" s="202">
        <v>9</v>
      </c>
      <c r="Q25" s="202"/>
      <c r="R25" s="202">
        <v>9</v>
      </c>
      <c r="S25" s="202"/>
      <c r="T25" s="179">
        <f t="shared" si="10"/>
        <v>9</v>
      </c>
      <c r="U25" s="164"/>
    </row>
    <row r="26" spans="1:21" ht="21" customHeight="1">
      <c r="A26" s="214" t="s">
        <v>282</v>
      </c>
      <c r="B26" s="50">
        <v>11.5</v>
      </c>
      <c r="C26" s="50">
        <v>12.5</v>
      </c>
      <c r="D26" s="51">
        <f>C26/B26*100</f>
        <v>108.69565217391303</v>
      </c>
      <c r="E26" s="51">
        <f>B26/B29*100</f>
        <v>4.3721580972367953E-2</v>
      </c>
      <c r="F26" s="51">
        <f>C26/C29*100</f>
        <v>4.1755745590593266E-2</v>
      </c>
      <c r="G26" s="718">
        <f t="shared" si="4"/>
        <v>5750</v>
      </c>
      <c r="H26" s="718">
        <v>6000</v>
      </c>
      <c r="I26" s="201">
        <f t="shared" si="11"/>
        <v>104.34782608695652</v>
      </c>
      <c r="J26" s="51"/>
      <c r="K26" s="51"/>
      <c r="L26" s="51"/>
      <c r="M26" s="51"/>
      <c r="N26" s="51"/>
      <c r="O26" s="51"/>
      <c r="P26" s="202">
        <v>2</v>
      </c>
      <c r="Q26" s="202"/>
      <c r="R26" s="202">
        <v>4</v>
      </c>
      <c r="S26" s="202"/>
      <c r="T26" s="179">
        <f>R26+S26</f>
        <v>4</v>
      </c>
      <c r="U26" s="164"/>
    </row>
    <row r="27" spans="1:21" ht="21" customHeight="1">
      <c r="A27" s="214" t="s">
        <v>373</v>
      </c>
      <c r="B27" s="50"/>
      <c r="C27" s="50">
        <v>47</v>
      </c>
      <c r="D27" s="51"/>
      <c r="E27" s="51"/>
      <c r="F27" s="51"/>
      <c r="G27" s="718"/>
      <c r="H27" s="718">
        <v>5224</v>
      </c>
      <c r="I27" s="201"/>
      <c r="J27" s="51"/>
      <c r="K27" s="51">
        <v>8</v>
      </c>
      <c r="L27" s="51"/>
      <c r="M27" s="51"/>
      <c r="N27" s="51"/>
      <c r="O27" s="51"/>
      <c r="P27" s="202"/>
      <c r="Q27" s="202"/>
      <c r="R27" s="202">
        <v>19</v>
      </c>
      <c r="S27" s="202"/>
      <c r="T27" s="179">
        <v>19</v>
      </c>
      <c r="U27" s="164"/>
    </row>
    <row r="28" spans="1:21" ht="21" customHeight="1" thickBot="1">
      <c r="A28" s="222" t="s">
        <v>286</v>
      </c>
      <c r="B28" s="50">
        <v>2501.4</v>
      </c>
      <c r="C28" s="50">
        <v>5459.8</v>
      </c>
      <c r="D28" s="51">
        <f>C28/B28*100</f>
        <v>218.26976892939953</v>
      </c>
      <c r="E28" s="51">
        <f>B28/B29*100</f>
        <v>9.5100141429809728</v>
      </c>
      <c r="F28" s="516">
        <f>C28/C29*100</f>
        <v>18.238241582041688</v>
      </c>
      <c r="G28" s="718">
        <v>4744</v>
      </c>
      <c r="H28" s="718">
        <f t="shared" si="8"/>
        <v>7202.9023746701841</v>
      </c>
      <c r="I28" s="201">
        <f t="shared" si="11"/>
        <v>151.83183757736475</v>
      </c>
      <c r="J28" s="51">
        <v>2228.3000000000002</v>
      </c>
      <c r="K28" s="51">
        <v>5313.7</v>
      </c>
      <c r="L28" s="201">
        <f>K28/J28*100</f>
        <v>238.46430013911947</v>
      </c>
      <c r="M28" s="51"/>
      <c r="N28" s="51">
        <f>K28/C28*100</f>
        <v>97.324077805047793</v>
      </c>
      <c r="O28" s="51">
        <f>N28-M28</f>
        <v>97.324077805047793</v>
      </c>
      <c r="P28" s="202">
        <v>758</v>
      </c>
      <c r="Q28" s="202"/>
      <c r="R28" s="202">
        <v>758</v>
      </c>
      <c r="S28" s="202"/>
      <c r="T28" s="179">
        <v>758</v>
      </c>
      <c r="U28" s="164"/>
    </row>
    <row r="29" spans="1:21" ht="22.2" customHeight="1" thickBot="1">
      <c r="A29" s="171" t="s">
        <v>48</v>
      </c>
      <c r="B29" s="803">
        <f>SUM(B5:B28)</f>
        <v>26302.800000000007</v>
      </c>
      <c r="C29" s="492">
        <f>SUM(C5:C28)</f>
        <v>29936</v>
      </c>
      <c r="D29" s="215">
        <f t="shared" si="0"/>
        <v>113.8129780859832</v>
      </c>
      <c r="E29" s="492">
        <v>100</v>
      </c>
      <c r="F29" s="492">
        <v>100</v>
      </c>
      <c r="G29" s="714">
        <v>5661</v>
      </c>
      <c r="H29" s="715">
        <v>6442</v>
      </c>
      <c r="I29" s="215">
        <f>H29/G29*100</f>
        <v>113.79614909026674</v>
      </c>
      <c r="J29" s="803">
        <f>SUM(J5:J28)</f>
        <v>24401.399999999994</v>
      </c>
      <c r="K29" s="492">
        <f>SUM(K5:K28)</f>
        <v>27705.7</v>
      </c>
      <c r="L29" s="221">
        <f>K29/J29*100</f>
        <v>113.54143614710634</v>
      </c>
      <c r="M29" s="713">
        <f>J29/B29*100</f>
        <v>92.771111820794687</v>
      </c>
      <c r="N29" s="220">
        <f>K29/C29*100</f>
        <v>92.549772848743999</v>
      </c>
      <c r="O29" s="221">
        <f>N29-M29</f>
        <v>-0.2213389720506882</v>
      </c>
      <c r="P29" s="804">
        <f>SUM(P5:P28)</f>
        <v>4638</v>
      </c>
      <c r="Q29" s="804">
        <f>SUM(Q5:Q28)</f>
        <v>345</v>
      </c>
      <c r="R29" s="716">
        <f>SUM(R5:R28)</f>
        <v>4659</v>
      </c>
      <c r="S29" s="717">
        <f>SUM(S5:S28)</f>
        <v>345</v>
      </c>
      <c r="T29" s="180">
        <f>SUM(T5:T28)</f>
        <v>5004</v>
      </c>
      <c r="U29" s="87"/>
    </row>
    <row r="30" spans="1:21" s="92" customFormat="1" ht="10.199999999999999">
      <c r="C30" s="344"/>
      <c r="H30" s="345"/>
      <c r="R30" s="344"/>
    </row>
    <row r="31" spans="1:21" ht="15.6">
      <c r="R31" s="277"/>
    </row>
  </sheetData>
  <mergeCells count="15">
    <mergeCell ref="R3:S3"/>
    <mergeCell ref="P2:S2"/>
    <mergeCell ref="P3:Q3"/>
    <mergeCell ref="E2:F2"/>
    <mergeCell ref="G3:H3"/>
    <mergeCell ref="J3:K3"/>
    <mergeCell ref="M3:N3"/>
    <mergeCell ref="E3:F3"/>
    <mergeCell ref="O3:O4"/>
    <mergeCell ref="B3:C3"/>
    <mergeCell ref="A1:O1"/>
    <mergeCell ref="G2:I2"/>
    <mergeCell ref="B2:D2"/>
    <mergeCell ref="J2:L2"/>
    <mergeCell ref="M2:O2"/>
  </mergeCells>
  <phoneticPr fontId="24" type="noConversion"/>
  <pageMargins left="0" right="0" top="0.15748031496062992" bottom="0" header="0.27559055118110237" footer="0.1574803149606299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AF73"/>
  <sheetViews>
    <sheetView zoomScale="80" zoomScaleNormal="80" zoomScaleSheetLayoutView="100" workbookViewId="0">
      <pane xSplit="1" ySplit="4" topLeftCell="E20" activePane="bottomRight" state="frozen"/>
      <selection pane="topRight" activeCell="C1" sqref="C1"/>
      <selection pane="bottomLeft" activeCell="A5" sqref="A5"/>
      <selection pane="bottomRight" activeCell="AA28" sqref="AA28"/>
    </sheetView>
  </sheetViews>
  <sheetFormatPr defaultColWidth="8.90625" defaultRowHeight="15"/>
  <cols>
    <col min="1" max="1" width="21.6328125" style="36" customWidth="1"/>
    <col min="2" max="2" width="7.6328125" style="36" customWidth="1"/>
    <col min="3" max="3" width="7.08984375" style="36" customWidth="1"/>
    <col min="4" max="4" width="7.1796875" style="36" customWidth="1"/>
    <col min="5" max="5" width="5.81640625" style="36" customWidth="1"/>
    <col min="6" max="6" width="5" style="36" customWidth="1"/>
    <col min="7" max="7" width="7" style="36" customWidth="1"/>
    <col min="8" max="8" width="6.36328125" style="36" customWidth="1"/>
    <col min="9" max="9" width="6.6328125" style="36" customWidth="1"/>
    <col min="10" max="11" width="6.1796875" style="36" customWidth="1"/>
    <col min="12" max="12" width="5.90625" style="36" customWidth="1"/>
    <col min="13" max="13" width="5.6328125" style="36" customWidth="1"/>
    <col min="14" max="14" width="5.81640625" style="36" customWidth="1"/>
    <col min="15" max="15" width="5.36328125" style="36" customWidth="1"/>
    <col min="16" max="16" width="5.81640625" style="36" customWidth="1"/>
    <col min="17" max="19" width="5.36328125" style="36" customWidth="1"/>
    <col min="20" max="20" width="5.6328125" style="36" customWidth="1"/>
    <col min="21" max="21" width="5.08984375" style="36" customWidth="1"/>
    <col min="22" max="22" width="6.81640625" style="36" customWidth="1"/>
    <col min="23" max="23" width="6.453125" style="36" customWidth="1"/>
    <col min="24" max="24" width="5.1796875" style="36" customWidth="1"/>
    <col min="25" max="25" width="4.90625" style="36" customWidth="1"/>
    <col min="26" max="26" width="7.1796875" style="36" customWidth="1"/>
    <col min="27" max="27" width="8.6328125" style="36" customWidth="1"/>
    <col min="28" max="28" width="6.90625" style="36" customWidth="1"/>
    <col min="29" max="29" width="6.81640625" style="36" customWidth="1"/>
    <col min="30" max="16384" width="8.90625" style="36"/>
  </cols>
  <sheetData>
    <row r="1" spans="1:32" ht="31.5" customHeight="1" thickBot="1">
      <c r="A1" s="919" t="s">
        <v>413</v>
      </c>
      <c r="B1" s="919"/>
      <c r="C1" s="919"/>
      <c r="D1" s="919"/>
      <c r="E1" s="919"/>
      <c r="F1" s="919"/>
      <c r="G1" s="919"/>
      <c r="H1" s="919"/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  <c r="U1" s="919"/>
      <c r="V1" s="362"/>
      <c r="W1" s="362"/>
      <c r="X1" s="362"/>
      <c r="Y1" s="362"/>
      <c r="Z1" s="362" t="s">
        <v>385</v>
      </c>
      <c r="AA1" s="362"/>
      <c r="AB1" s="362"/>
      <c r="AC1" s="362"/>
      <c r="AD1" s="918"/>
      <c r="AE1" s="918"/>
      <c r="AF1" s="918"/>
    </row>
    <row r="2" spans="1:32" ht="24.9" customHeight="1" thickBot="1">
      <c r="A2" s="933"/>
      <c r="B2" s="936" t="s">
        <v>277</v>
      </c>
      <c r="C2" s="937"/>
      <c r="D2" s="937"/>
      <c r="E2" s="937"/>
      <c r="F2" s="937"/>
      <c r="G2" s="938"/>
      <c r="H2" s="929" t="s">
        <v>414</v>
      </c>
      <c r="I2" s="930"/>
      <c r="J2" s="930"/>
      <c r="K2" s="931"/>
      <c r="L2" s="936" t="s">
        <v>278</v>
      </c>
      <c r="M2" s="937"/>
      <c r="N2" s="937"/>
      <c r="O2" s="937"/>
      <c r="P2" s="937"/>
      <c r="Q2" s="938"/>
      <c r="R2" s="929" t="s">
        <v>414</v>
      </c>
      <c r="S2" s="930"/>
      <c r="T2" s="930"/>
      <c r="U2" s="931"/>
      <c r="V2" s="920" t="s">
        <v>343</v>
      </c>
      <c r="W2" s="932"/>
      <c r="X2" s="932"/>
      <c r="Y2" s="921"/>
      <c r="Z2" s="346" t="s">
        <v>89</v>
      </c>
      <c r="AA2" s="347">
        <v>2017</v>
      </c>
      <c r="AB2" s="346" t="s">
        <v>90</v>
      </c>
      <c r="AC2" s="347">
        <v>2017</v>
      </c>
    </row>
    <row r="3" spans="1:32" ht="31.95" customHeight="1" thickBot="1">
      <c r="A3" s="933"/>
      <c r="B3" s="934" t="s">
        <v>339</v>
      </c>
      <c r="C3" s="922" t="s">
        <v>113</v>
      </c>
      <c r="D3" s="922" t="s">
        <v>114</v>
      </c>
      <c r="E3" s="922" t="s">
        <v>275</v>
      </c>
      <c r="F3" s="925" t="s">
        <v>276</v>
      </c>
      <c r="G3" s="922" t="s">
        <v>332</v>
      </c>
      <c r="H3" s="927" t="s">
        <v>404</v>
      </c>
      <c r="I3" s="927" t="s">
        <v>405</v>
      </c>
      <c r="J3" s="927" t="s">
        <v>275</v>
      </c>
      <c r="K3" s="927" t="s">
        <v>332</v>
      </c>
      <c r="L3" s="934" t="s">
        <v>339</v>
      </c>
      <c r="M3" s="922" t="s">
        <v>113</v>
      </c>
      <c r="N3" s="922" t="s">
        <v>114</v>
      </c>
      <c r="O3" s="922" t="s">
        <v>275</v>
      </c>
      <c r="P3" s="925" t="s">
        <v>276</v>
      </c>
      <c r="Q3" s="922" t="s">
        <v>332</v>
      </c>
      <c r="R3" s="927" t="s">
        <v>404</v>
      </c>
      <c r="S3" s="927" t="s">
        <v>405</v>
      </c>
      <c r="T3" s="927" t="s">
        <v>275</v>
      </c>
      <c r="U3" s="927" t="s">
        <v>332</v>
      </c>
      <c r="V3" s="920" t="s">
        <v>43</v>
      </c>
      <c r="W3" s="921"/>
      <c r="X3" s="920" t="s">
        <v>44</v>
      </c>
      <c r="Y3" s="921"/>
      <c r="Z3" s="346" t="s">
        <v>0</v>
      </c>
      <c r="AA3" s="363" t="s">
        <v>11</v>
      </c>
      <c r="AB3" s="346" t="s">
        <v>0</v>
      </c>
      <c r="AC3" s="366" t="s">
        <v>11</v>
      </c>
    </row>
    <row r="4" spans="1:32" ht="32.4" customHeight="1" thickBot="1">
      <c r="A4" s="933"/>
      <c r="B4" s="935"/>
      <c r="C4" s="923"/>
      <c r="D4" s="923"/>
      <c r="E4" s="924"/>
      <c r="F4" s="926"/>
      <c r="G4" s="924"/>
      <c r="H4" s="928"/>
      <c r="I4" s="928"/>
      <c r="J4" s="928"/>
      <c r="K4" s="928"/>
      <c r="L4" s="935"/>
      <c r="M4" s="923"/>
      <c r="N4" s="923"/>
      <c r="O4" s="924"/>
      <c r="P4" s="926"/>
      <c r="Q4" s="924"/>
      <c r="R4" s="928"/>
      <c r="S4" s="928"/>
      <c r="T4" s="928"/>
      <c r="U4" s="928"/>
      <c r="V4" s="546" t="s">
        <v>46</v>
      </c>
      <c r="W4" s="547" t="s">
        <v>428</v>
      </c>
      <c r="X4" s="548" t="s">
        <v>46</v>
      </c>
      <c r="Y4" s="602" t="s">
        <v>428</v>
      </c>
      <c r="Z4" s="364" t="s">
        <v>16</v>
      </c>
      <c r="AA4" s="365" t="s">
        <v>47</v>
      </c>
      <c r="AB4" s="364" t="s">
        <v>16</v>
      </c>
      <c r="AC4" s="367" t="s">
        <v>47</v>
      </c>
    </row>
    <row r="5" spans="1:32" ht="23.1" customHeight="1" thickBot="1">
      <c r="A5" s="285" t="s">
        <v>325</v>
      </c>
      <c r="B5" s="287">
        <v>3755</v>
      </c>
      <c r="C5" s="289">
        <f>H5+Z5</f>
        <v>3755</v>
      </c>
      <c r="D5" s="71">
        <f>I5+AA5</f>
        <v>3748</v>
      </c>
      <c r="E5" s="54">
        <f>SUM(D5/C5)*100</f>
        <v>99.813581890812259</v>
      </c>
      <c r="F5" s="54">
        <f>D5/B5*100</f>
        <v>99.813581890812259</v>
      </c>
      <c r="G5" s="54">
        <f>D5/V5*100</f>
        <v>108.1986143187067</v>
      </c>
      <c r="H5" s="348">
        <v>326</v>
      </c>
      <c r="I5" s="251">
        <v>344.8</v>
      </c>
      <c r="J5" s="251">
        <f>SUM(I5/H5)*100</f>
        <v>105.76687116564418</v>
      </c>
      <c r="K5" s="251">
        <f>I5/W5*100</f>
        <v>107.81738586616636</v>
      </c>
      <c r="L5" s="283">
        <v>114</v>
      </c>
      <c r="M5" s="219">
        <f>R5+AB5</f>
        <v>114</v>
      </c>
      <c r="N5" s="71">
        <f t="shared" ref="N5:N16" si="0">AC5+S5</f>
        <v>3.7</v>
      </c>
      <c r="O5" s="54">
        <f>SUM(N5/M5)*100</f>
        <v>3.2456140350877196</v>
      </c>
      <c r="P5" s="54">
        <f>N5/L5*100</f>
        <v>3.2456140350877196</v>
      </c>
      <c r="Q5" s="54">
        <f>N5/X5*100</f>
        <v>36.633663366336641</v>
      </c>
      <c r="R5" s="348">
        <v>12</v>
      </c>
      <c r="S5" s="291">
        <v>1.1000000000000001</v>
      </c>
      <c r="T5" s="251">
        <f>SUM(S5/R5)*100</f>
        <v>9.1666666666666679</v>
      </c>
      <c r="U5" s="539"/>
      <c r="V5" s="540">
        <v>3464</v>
      </c>
      <c r="W5" s="541">
        <v>319.8</v>
      </c>
      <c r="X5" s="540">
        <v>10.1</v>
      </c>
      <c r="Y5" s="542">
        <v>1.2</v>
      </c>
      <c r="Z5" s="549">
        <v>3429</v>
      </c>
      <c r="AA5" s="550">
        <v>3403.2</v>
      </c>
      <c r="AB5" s="555">
        <v>102</v>
      </c>
      <c r="AC5" s="550">
        <v>2.6</v>
      </c>
    </row>
    <row r="6" spans="1:32" ht="23.1" customHeight="1" thickBot="1">
      <c r="A6" s="212" t="s">
        <v>82</v>
      </c>
      <c r="B6" s="287"/>
      <c r="C6" s="289"/>
      <c r="D6" s="71"/>
      <c r="E6" s="54"/>
      <c r="F6" s="54"/>
      <c r="G6" s="54"/>
      <c r="H6" s="348"/>
      <c r="I6" s="251"/>
      <c r="J6" s="251"/>
      <c r="K6" s="251"/>
      <c r="L6" s="283"/>
      <c r="M6" s="219"/>
      <c r="N6" s="53"/>
      <c r="O6" s="54"/>
      <c r="P6" s="54"/>
      <c r="Q6" s="54"/>
      <c r="R6" s="348"/>
      <c r="S6" s="291"/>
      <c r="T6" s="251"/>
      <c r="U6" s="539"/>
      <c r="V6" s="543"/>
      <c r="W6" s="541"/>
      <c r="X6" s="543"/>
      <c r="Y6" s="542"/>
      <c r="Z6" s="551"/>
      <c r="AA6" s="552"/>
      <c r="AB6" s="557"/>
      <c r="AC6" s="552"/>
    </row>
    <row r="7" spans="1:32" ht="23.1" customHeight="1" thickBot="1">
      <c r="A7" s="212" t="s">
        <v>81</v>
      </c>
      <c r="B7" s="287"/>
      <c r="C7" s="289"/>
      <c r="D7" s="600"/>
      <c r="E7" s="55"/>
      <c r="F7" s="54"/>
      <c r="G7" s="54"/>
      <c r="H7" s="348"/>
      <c r="I7" s="251"/>
      <c r="J7" s="251"/>
      <c r="K7" s="251"/>
      <c r="L7" s="283">
        <v>78</v>
      </c>
      <c r="M7" s="219">
        <f t="shared" ref="M7:M16" si="1">R7+AB7</f>
        <v>78</v>
      </c>
      <c r="N7" s="53">
        <f t="shared" si="0"/>
        <v>54</v>
      </c>
      <c r="O7" s="54">
        <f>SUM(N7/M7)*100</f>
        <v>69.230769230769226</v>
      </c>
      <c r="P7" s="54">
        <f t="shared" ref="P7:P20" si="2">N7/L7*100</f>
        <v>69.230769230769226</v>
      </c>
      <c r="Q7" s="54">
        <f>N7/X7*100</f>
        <v>21.969080553295363</v>
      </c>
      <c r="R7" s="348">
        <v>5</v>
      </c>
      <c r="S7" s="291"/>
      <c r="T7" s="251">
        <f>SUM(S7/R7)*100</f>
        <v>0</v>
      </c>
      <c r="U7" s="539">
        <f>S7/Y7*100</f>
        <v>0</v>
      </c>
      <c r="V7" s="540">
        <v>147.5</v>
      </c>
      <c r="W7" s="541"/>
      <c r="X7" s="540">
        <v>245.8</v>
      </c>
      <c r="Y7" s="542">
        <v>9.8000000000000007</v>
      </c>
      <c r="Z7" s="551"/>
      <c r="AA7" s="552"/>
      <c r="AB7" s="556">
        <v>73</v>
      </c>
      <c r="AC7" s="554">
        <v>54</v>
      </c>
    </row>
    <row r="8" spans="1:32" ht="23.1" customHeight="1" thickBot="1">
      <c r="A8" s="212" t="s">
        <v>273</v>
      </c>
      <c r="B8" s="287">
        <v>550</v>
      </c>
      <c r="C8" s="289">
        <f t="shared" ref="C8:C27" si="3">H8+Z8</f>
        <v>550</v>
      </c>
      <c r="D8" s="600">
        <f t="shared" ref="D8:D27" si="4">I8+AA8</f>
        <v>907.1</v>
      </c>
      <c r="E8" s="54">
        <v>42.2</v>
      </c>
      <c r="F8" s="54">
        <f t="shared" ref="F8:F19" si="5">D8/B8*100</f>
        <v>164.92727272727274</v>
      </c>
      <c r="G8" s="54">
        <f t="shared" ref="G8:G28" si="6">D8/V8*100</f>
        <v>170.28346161066267</v>
      </c>
      <c r="H8" s="348">
        <v>40</v>
      </c>
      <c r="I8" s="251">
        <v>108.6</v>
      </c>
      <c r="J8" s="251">
        <f>SUM(I8/H8)*100</f>
        <v>271.5</v>
      </c>
      <c r="K8" s="251">
        <f t="shared" ref="K8:K28" si="7">I8/W8*100</f>
        <v>272.8643216080402</v>
      </c>
      <c r="L8" s="283">
        <v>16</v>
      </c>
      <c r="M8" s="219">
        <f t="shared" si="1"/>
        <v>16</v>
      </c>
      <c r="N8" s="53">
        <f t="shared" si="0"/>
        <v>1.2</v>
      </c>
      <c r="O8" s="54">
        <f>SUM(N8/M8)*100</f>
        <v>7.5</v>
      </c>
      <c r="P8" s="54">
        <f t="shared" si="2"/>
        <v>7.5</v>
      </c>
      <c r="Q8" s="54"/>
      <c r="R8" s="348">
        <v>1</v>
      </c>
      <c r="S8" s="291"/>
      <c r="T8" s="251">
        <f>SUM(S8/R8)*100</f>
        <v>0</v>
      </c>
      <c r="U8" s="539"/>
      <c r="V8" s="540">
        <v>532.70000000000005</v>
      </c>
      <c r="W8" s="541">
        <v>39.799999999999997</v>
      </c>
      <c r="X8" s="540">
        <v>1.3</v>
      </c>
      <c r="Y8" s="542">
        <v>0.4</v>
      </c>
      <c r="Z8" s="553">
        <v>510</v>
      </c>
      <c r="AA8" s="554">
        <v>798.5</v>
      </c>
      <c r="AB8" s="556">
        <v>15</v>
      </c>
      <c r="AC8" s="554">
        <v>1.2</v>
      </c>
    </row>
    <row r="9" spans="1:32" ht="23.1" customHeight="1" thickBot="1">
      <c r="A9" s="212" t="s">
        <v>209</v>
      </c>
      <c r="B9" s="287">
        <v>436</v>
      </c>
      <c r="C9" s="289">
        <f t="shared" si="3"/>
        <v>436</v>
      </c>
      <c r="D9" s="600">
        <f t="shared" si="4"/>
        <v>556.79999999999995</v>
      </c>
      <c r="E9" s="54">
        <f t="shared" ref="E9:E14" si="8">SUM(D9/C9)*100</f>
        <v>127.7064220183486</v>
      </c>
      <c r="F9" s="54">
        <f t="shared" si="5"/>
        <v>127.7064220183486</v>
      </c>
      <c r="G9" s="54">
        <f t="shared" si="6"/>
        <v>128.26537664132687</v>
      </c>
      <c r="H9" s="348">
        <v>33</v>
      </c>
      <c r="I9" s="251">
        <v>54</v>
      </c>
      <c r="J9" s="251">
        <f t="shared" ref="J9:J14" si="9">SUM(I9/H9)*100</f>
        <v>163.63636363636365</v>
      </c>
      <c r="K9" s="251">
        <f t="shared" si="7"/>
        <v>149.58448753462602</v>
      </c>
      <c r="L9" s="283">
        <v>33</v>
      </c>
      <c r="M9" s="219">
        <f t="shared" si="1"/>
        <v>33</v>
      </c>
      <c r="N9" s="53">
        <f t="shared" si="0"/>
        <v>11.5</v>
      </c>
      <c r="O9" s="54">
        <f t="shared" ref="O9:O16" si="10">SUM(N9/M9)*100</f>
        <v>34.848484848484851</v>
      </c>
      <c r="P9" s="54">
        <f t="shared" si="2"/>
        <v>34.848484848484851</v>
      </c>
      <c r="Q9" s="54"/>
      <c r="R9" s="348">
        <v>3</v>
      </c>
      <c r="S9" s="291">
        <v>1.8</v>
      </c>
      <c r="T9" s="251">
        <f t="shared" ref="T9:T16" si="11">SUM(S9/R9)*100</f>
        <v>60</v>
      </c>
      <c r="U9" s="539"/>
      <c r="V9" s="540">
        <v>434.1</v>
      </c>
      <c r="W9" s="541">
        <v>36.1</v>
      </c>
      <c r="X9" s="540">
        <v>3.1</v>
      </c>
      <c r="Y9" s="542">
        <v>0.4</v>
      </c>
      <c r="Z9" s="553">
        <v>403</v>
      </c>
      <c r="AA9" s="554">
        <v>502.8</v>
      </c>
      <c r="AB9" s="556">
        <v>30</v>
      </c>
      <c r="AC9" s="554">
        <v>9.6999999999999993</v>
      </c>
    </row>
    <row r="10" spans="1:32" ht="23.1" customHeight="1" thickBot="1">
      <c r="A10" s="212" t="s">
        <v>75</v>
      </c>
      <c r="B10" s="287">
        <v>3046</v>
      </c>
      <c r="C10" s="289">
        <f t="shared" si="3"/>
        <v>3046</v>
      </c>
      <c r="D10" s="600">
        <f t="shared" si="4"/>
        <v>3197.1</v>
      </c>
      <c r="E10" s="54">
        <f t="shared" si="8"/>
        <v>104.96060407091268</v>
      </c>
      <c r="F10" s="54">
        <f t="shared" si="5"/>
        <v>104.96060407091268</v>
      </c>
      <c r="G10" s="54">
        <f t="shared" si="6"/>
        <v>110.61864230849076</v>
      </c>
      <c r="H10" s="348">
        <v>246</v>
      </c>
      <c r="I10" s="251">
        <v>300.60000000000002</v>
      </c>
      <c r="J10" s="251">
        <f t="shared" si="9"/>
        <v>122.19512195121953</v>
      </c>
      <c r="K10" s="251">
        <f t="shared" si="7"/>
        <v>128.95752895752898</v>
      </c>
      <c r="L10" s="283">
        <v>114</v>
      </c>
      <c r="M10" s="219">
        <f t="shared" si="1"/>
        <v>114</v>
      </c>
      <c r="N10" s="53">
        <f t="shared" si="0"/>
        <v>16.3</v>
      </c>
      <c r="O10" s="54">
        <f t="shared" si="10"/>
        <v>14.298245614035087</v>
      </c>
      <c r="P10" s="54">
        <f t="shared" si="2"/>
        <v>14.298245614035087</v>
      </c>
      <c r="Q10" s="54">
        <f t="shared" ref="Q10:Q16" si="12">N10/X10*100</f>
        <v>37.55760368663595</v>
      </c>
      <c r="R10" s="348">
        <v>12</v>
      </c>
      <c r="S10" s="291">
        <v>1</v>
      </c>
      <c r="T10" s="251">
        <f t="shared" si="11"/>
        <v>8.3333333333333321</v>
      </c>
      <c r="U10" s="539">
        <f>S10/Y10*100</f>
        <v>14.925373134328357</v>
      </c>
      <c r="V10" s="540">
        <v>2890.2</v>
      </c>
      <c r="W10" s="541">
        <v>233.1</v>
      </c>
      <c r="X10" s="540">
        <v>43.4</v>
      </c>
      <c r="Y10" s="542">
        <v>6.7</v>
      </c>
      <c r="Z10" s="553">
        <v>2800</v>
      </c>
      <c r="AA10" s="554">
        <v>2896.5</v>
      </c>
      <c r="AB10" s="556">
        <v>102</v>
      </c>
      <c r="AC10" s="554">
        <v>15.3</v>
      </c>
    </row>
    <row r="11" spans="1:32" ht="23.1" customHeight="1" thickBot="1">
      <c r="A11" s="212" t="s">
        <v>76</v>
      </c>
      <c r="B11" s="287"/>
      <c r="C11" s="289"/>
      <c r="D11" s="600"/>
      <c r="E11" s="54"/>
      <c r="F11" s="54"/>
      <c r="G11" s="54"/>
      <c r="H11" s="348"/>
      <c r="I11" s="251"/>
      <c r="J11" s="251"/>
      <c r="K11" s="251"/>
      <c r="L11" s="283">
        <v>4</v>
      </c>
      <c r="M11" s="219">
        <f t="shared" si="1"/>
        <v>4</v>
      </c>
      <c r="N11" s="53">
        <f t="shared" si="0"/>
        <v>0</v>
      </c>
      <c r="O11" s="54">
        <f t="shared" si="10"/>
        <v>0</v>
      </c>
      <c r="P11" s="54">
        <f t="shared" si="2"/>
        <v>0</v>
      </c>
      <c r="Q11" s="54">
        <f t="shared" si="12"/>
        <v>0</v>
      </c>
      <c r="R11" s="348"/>
      <c r="S11" s="291"/>
      <c r="T11" s="251"/>
      <c r="U11" s="539"/>
      <c r="V11" s="540">
        <v>199.1</v>
      </c>
      <c r="W11" s="541"/>
      <c r="X11" s="540">
        <v>25.5</v>
      </c>
      <c r="Y11" s="542"/>
      <c r="Z11" s="551"/>
      <c r="AA11" s="552"/>
      <c r="AB11" s="556">
        <v>4</v>
      </c>
      <c r="AC11" s="554"/>
    </row>
    <row r="12" spans="1:32" ht="23.1" customHeight="1" thickBot="1">
      <c r="A12" s="212" t="s">
        <v>77</v>
      </c>
      <c r="B12" s="287">
        <v>411</v>
      </c>
      <c r="C12" s="289">
        <f t="shared" si="3"/>
        <v>376</v>
      </c>
      <c r="D12" s="600">
        <f t="shared" si="4"/>
        <v>428</v>
      </c>
      <c r="E12" s="54">
        <f t="shared" si="8"/>
        <v>113.82978723404256</v>
      </c>
      <c r="F12" s="54">
        <f t="shared" si="5"/>
        <v>104.13625304136254</v>
      </c>
      <c r="G12" s="54">
        <f t="shared" si="6"/>
        <v>69.154952334787538</v>
      </c>
      <c r="H12" s="348">
        <v>34</v>
      </c>
      <c r="I12" s="251">
        <v>24.3</v>
      </c>
      <c r="J12" s="251">
        <f t="shared" si="9"/>
        <v>71.470588235294116</v>
      </c>
      <c r="K12" s="251">
        <f t="shared" si="7"/>
        <v>74.539877300613497</v>
      </c>
      <c r="L12" s="283">
        <v>12</v>
      </c>
      <c r="M12" s="219">
        <f t="shared" si="1"/>
        <v>12</v>
      </c>
      <c r="N12" s="53">
        <f t="shared" si="0"/>
        <v>1.6</v>
      </c>
      <c r="O12" s="54">
        <f t="shared" si="10"/>
        <v>13.333333333333334</v>
      </c>
      <c r="P12" s="54">
        <f t="shared" si="2"/>
        <v>13.333333333333334</v>
      </c>
      <c r="Q12" s="54">
        <f t="shared" si="12"/>
        <v>22.222222222222225</v>
      </c>
      <c r="R12" s="348">
        <v>1</v>
      </c>
      <c r="S12" s="291">
        <v>0.4</v>
      </c>
      <c r="T12" s="251">
        <f t="shared" si="11"/>
        <v>40</v>
      </c>
      <c r="U12" s="539"/>
      <c r="V12" s="540">
        <v>618.9</v>
      </c>
      <c r="W12" s="541">
        <v>32.6</v>
      </c>
      <c r="X12" s="540">
        <v>7.2</v>
      </c>
      <c r="Y12" s="542">
        <v>0.5</v>
      </c>
      <c r="Z12" s="553">
        <v>342</v>
      </c>
      <c r="AA12" s="554">
        <v>403.7</v>
      </c>
      <c r="AB12" s="556">
        <v>11</v>
      </c>
      <c r="AC12" s="554">
        <v>1.2000000000000002</v>
      </c>
    </row>
    <row r="13" spans="1:32" ht="23.1" customHeight="1" thickBot="1">
      <c r="A13" s="212" t="s">
        <v>78</v>
      </c>
      <c r="B13" s="287">
        <v>8465</v>
      </c>
      <c r="C13" s="289">
        <f t="shared" si="3"/>
        <v>8465</v>
      </c>
      <c r="D13" s="600">
        <f t="shared" si="4"/>
        <v>8513.2000000000007</v>
      </c>
      <c r="E13" s="54">
        <f t="shared" si="8"/>
        <v>100.56940342587124</v>
      </c>
      <c r="F13" s="54">
        <f t="shared" si="5"/>
        <v>100.56940342587124</v>
      </c>
      <c r="G13" s="54">
        <f t="shared" si="6"/>
        <v>100.78251707686663</v>
      </c>
      <c r="H13" s="348">
        <v>704</v>
      </c>
      <c r="I13" s="251">
        <v>739.6</v>
      </c>
      <c r="J13" s="251">
        <f t="shared" si="9"/>
        <v>105.05681818181817</v>
      </c>
      <c r="K13" s="251">
        <f t="shared" si="7"/>
        <v>106.70898860193334</v>
      </c>
      <c r="L13" s="283">
        <v>266</v>
      </c>
      <c r="M13" s="219">
        <f t="shared" si="1"/>
        <v>266</v>
      </c>
      <c r="N13" s="53">
        <f t="shared" si="0"/>
        <v>162.39999999999998</v>
      </c>
      <c r="O13" s="54">
        <f t="shared" si="10"/>
        <v>61.052631578947356</v>
      </c>
      <c r="P13" s="54">
        <f t="shared" si="2"/>
        <v>61.052631578947356</v>
      </c>
      <c r="Q13" s="54">
        <f t="shared" si="12"/>
        <v>120.65378900445765</v>
      </c>
      <c r="R13" s="348">
        <v>30</v>
      </c>
      <c r="S13" s="291">
        <v>9.1999999999999993</v>
      </c>
      <c r="T13" s="251">
        <f t="shared" si="11"/>
        <v>30.666666666666664</v>
      </c>
      <c r="U13" s="539">
        <f>S13/Y13*100</f>
        <v>64.788732394366207</v>
      </c>
      <c r="V13" s="540">
        <v>8447.1</v>
      </c>
      <c r="W13" s="541">
        <v>693.1</v>
      </c>
      <c r="X13" s="540">
        <v>134.6</v>
      </c>
      <c r="Y13" s="542">
        <v>14.2</v>
      </c>
      <c r="Z13" s="553">
        <v>7761</v>
      </c>
      <c r="AA13" s="554">
        <v>7773.6</v>
      </c>
      <c r="AB13" s="556">
        <v>236</v>
      </c>
      <c r="AC13" s="554">
        <v>153.19999999999999</v>
      </c>
    </row>
    <row r="14" spans="1:32" ht="23.1" customHeight="1" thickBot="1">
      <c r="A14" s="212" t="s">
        <v>345</v>
      </c>
      <c r="B14" s="287">
        <v>3869</v>
      </c>
      <c r="C14" s="289">
        <f t="shared" si="3"/>
        <v>3904</v>
      </c>
      <c r="D14" s="600">
        <f t="shared" si="4"/>
        <v>3836.2999999999997</v>
      </c>
      <c r="E14" s="54">
        <f t="shared" si="8"/>
        <v>98.265881147540981</v>
      </c>
      <c r="F14" s="54">
        <f t="shared" si="5"/>
        <v>99.154820367019894</v>
      </c>
      <c r="G14" s="54">
        <f t="shared" si="6"/>
        <v>89.12508131214571</v>
      </c>
      <c r="H14" s="348">
        <v>323</v>
      </c>
      <c r="I14" s="251">
        <v>293.60000000000002</v>
      </c>
      <c r="J14" s="251">
        <f t="shared" si="9"/>
        <v>90.897832817337459</v>
      </c>
      <c r="K14" s="251">
        <f t="shared" si="7"/>
        <v>95.417614559636021</v>
      </c>
      <c r="L14" s="283">
        <v>88</v>
      </c>
      <c r="M14" s="219">
        <f t="shared" si="1"/>
        <v>88</v>
      </c>
      <c r="N14" s="53">
        <f t="shared" si="0"/>
        <v>0</v>
      </c>
      <c r="O14" s="54">
        <f t="shared" si="10"/>
        <v>0</v>
      </c>
      <c r="P14" s="54">
        <f t="shared" si="2"/>
        <v>0</v>
      </c>
      <c r="Q14" s="54"/>
      <c r="R14" s="348">
        <v>8</v>
      </c>
      <c r="S14" s="291"/>
      <c r="T14" s="251">
        <f t="shared" si="11"/>
        <v>0</v>
      </c>
      <c r="U14" s="539"/>
      <c r="V14" s="540">
        <v>4304.3999999999996</v>
      </c>
      <c r="W14" s="541">
        <v>307.7</v>
      </c>
      <c r="X14" s="540">
        <v>314.60000000000002</v>
      </c>
      <c r="Y14" s="542">
        <v>12.4</v>
      </c>
      <c r="Z14" s="553">
        <v>3581</v>
      </c>
      <c r="AA14" s="554">
        <v>3542.7</v>
      </c>
      <c r="AB14" s="556">
        <v>80</v>
      </c>
      <c r="AC14" s="554">
        <v>0</v>
      </c>
    </row>
    <row r="15" spans="1:32" ht="23.1" customHeight="1" thickBot="1">
      <c r="A15" s="212" t="s">
        <v>356</v>
      </c>
      <c r="B15" s="287"/>
      <c r="C15" s="289"/>
      <c r="D15" s="600"/>
      <c r="E15" s="54"/>
      <c r="F15" s="54"/>
      <c r="G15" s="54"/>
      <c r="H15" s="348"/>
      <c r="I15" s="251"/>
      <c r="J15" s="251"/>
      <c r="K15" s="251"/>
      <c r="L15" s="283"/>
      <c r="M15" s="219"/>
      <c r="N15" s="53"/>
      <c r="O15" s="54"/>
      <c r="P15" s="54"/>
      <c r="Q15" s="54"/>
      <c r="R15" s="348"/>
      <c r="S15" s="291"/>
      <c r="T15" s="251"/>
      <c r="U15" s="539"/>
      <c r="V15" s="540"/>
      <c r="W15" s="541"/>
      <c r="X15" s="540"/>
      <c r="Y15" s="542"/>
      <c r="Z15" s="551"/>
      <c r="AA15" s="552"/>
      <c r="AB15" s="557"/>
      <c r="AC15" s="552"/>
    </row>
    <row r="16" spans="1:32" ht="23.1" customHeight="1" thickBot="1">
      <c r="A16" s="212" t="s">
        <v>79</v>
      </c>
      <c r="B16" s="287"/>
      <c r="C16" s="289"/>
      <c r="D16" s="600"/>
      <c r="E16" s="54"/>
      <c r="F16" s="54"/>
      <c r="G16" s="54"/>
      <c r="H16" s="348"/>
      <c r="I16" s="251"/>
      <c r="J16" s="251"/>
      <c r="K16" s="251"/>
      <c r="L16" s="283">
        <v>23</v>
      </c>
      <c r="M16" s="219">
        <f t="shared" si="1"/>
        <v>23</v>
      </c>
      <c r="N16" s="53">
        <f t="shared" si="0"/>
        <v>34.700000000000003</v>
      </c>
      <c r="O16" s="54">
        <f t="shared" si="10"/>
        <v>150.86956521739131</v>
      </c>
      <c r="P16" s="54">
        <f t="shared" si="2"/>
        <v>150.86956521739131</v>
      </c>
      <c r="Q16" s="54">
        <f t="shared" si="12"/>
        <v>139.35742971887552</v>
      </c>
      <c r="R16" s="348">
        <v>2</v>
      </c>
      <c r="S16" s="291"/>
      <c r="T16" s="251">
        <f t="shared" si="11"/>
        <v>0</v>
      </c>
      <c r="U16" s="539"/>
      <c r="V16" s="540">
        <v>394.1</v>
      </c>
      <c r="W16" s="541"/>
      <c r="X16" s="540">
        <v>24.9</v>
      </c>
      <c r="Y16" s="542">
        <v>0</v>
      </c>
      <c r="Z16" s="551"/>
      <c r="AA16" s="552"/>
      <c r="AB16" s="556">
        <v>21</v>
      </c>
      <c r="AC16" s="554">
        <v>34.700000000000003</v>
      </c>
    </row>
    <row r="17" spans="1:29" ht="23.1" customHeight="1" thickBot="1">
      <c r="A17" s="212" t="s">
        <v>167</v>
      </c>
      <c r="B17" s="287"/>
      <c r="C17" s="289"/>
      <c r="D17" s="600"/>
      <c r="E17" s="54"/>
      <c r="F17" s="54"/>
      <c r="G17" s="54"/>
      <c r="H17" s="348"/>
      <c r="I17" s="251"/>
      <c r="J17" s="251"/>
      <c r="K17" s="251"/>
      <c r="L17" s="284"/>
      <c r="M17" s="219"/>
      <c r="N17" s="53"/>
      <c r="O17" s="54"/>
      <c r="P17" s="54"/>
      <c r="Q17" s="54"/>
      <c r="R17" s="348"/>
      <c r="S17" s="291"/>
      <c r="T17" s="251"/>
      <c r="U17" s="539"/>
      <c r="V17" s="540"/>
      <c r="W17" s="541"/>
      <c r="X17" s="540"/>
      <c r="Y17" s="542"/>
      <c r="Z17" s="551"/>
      <c r="AA17" s="552"/>
      <c r="AB17" s="557"/>
      <c r="AC17" s="552"/>
    </row>
    <row r="18" spans="1:29" ht="23.1" customHeight="1" thickBot="1">
      <c r="A18" s="212" t="s">
        <v>132</v>
      </c>
      <c r="B18" s="287">
        <v>2302</v>
      </c>
      <c r="C18" s="289">
        <f t="shared" si="3"/>
        <v>2302</v>
      </c>
      <c r="D18" s="600">
        <f t="shared" si="4"/>
        <v>2396.6</v>
      </c>
      <c r="E18" s="54">
        <f>SUM(D18/C18)*100</f>
        <v>104.10947002606427</v>
      </c>
      <c r="F18" s="54">
        <f t="shared" si="5"/>
        <v>104.10947002606427</v>
      </c>
      <c r="G18" s="54">
        <f t="shared" si="6"/>
        <v>110.32546149242737</v>
      </c>
      <c r="H18" s="348">
        <v>195</v>
      </c>
      <c r="I18" s="251">
        <v>184.2</v>
      </c>
      <c r="J18" s="251">
        <f>SUM(I18/H18)*100</f>
        <v>94.461538461538453</v>
      </c>
      <c r="K18" s="251">
        <f t="shared" si="7"/>
        <v>91.550695825049701</v>
      </c>
      <c r="L18" s="283">
        <v>48</v>
      </c>
      <c r="M18" s="219">
        <f>R18+AB18</f>
        <v>48</v>
      </c>
      <c r="N18" s="53">
        <f t="shared" ref="N18:N26" si="13">AC18+S18</f>
        <v>2.2999999999999998</v>
      </c>
      <c r="O18" s="54">
        <f>SUM(N18/M18)*100</f>
        <v>4.7916666666666661</v>
      </c>
      <c r="P18" s="54">
        <f t="shared" si="2"/>
        <v>4.7916666666666661</v>
      </c>
      <c r="Q18" s="54">
        <f>N18/X18*100</f>
        <v>6.0846560846560847</v>
      </c>
      <c r="R18" s="348">
        <v>4</v>
      </c>
      <c r="S18" s="291">
        <v>0.7</v>
      </c>
      <c r="T18" s="251">
        <f>SUM(S18/R18)*100</f>
        <v>17.5</v>
      </c>
      <c r="U18" s="539"/>
      <c r="V18" s="540">
        <v>2172.3000000000002</v>
      </c>
      <c r="W18" s="541">
        <v>201.2</v>
      </c>
      <c r="X18" s="540">
        <v>37.799999999999997</v>
      </c>
      <c r="Y18" s="542">
        <v>0.7</v>
      </c>
      <c r="Z18" s="553">
        <v>2107</v>
      </c>
      <c r="AA18" s="554">
        <v>2212.4</v>
      </c>
      <c r="AB18" s="556">
        <v>44</v>
      </c>
      <c r="AC18" s="554">
        <v>1.6</v>
      </c>
    </row>
    <row r="19" spans="1:29" ht="23.1" customHeight="1" thickBot="1">
      <c r="A19" s="212" t="s">
        <v>80</v>
      </c>
      <c r="B19" s="287">
        <v>1995</v>
      </c>
      <c r="C19" s="289">
        <f t="shared" si="3"/>
        <v>1995</v>
      </c>
      <c r="D19" s="600">
        <f t="shared" si="4"/>
        <v>2017.8999999999999</v>
      </c>
      <c r="E19" s="54">
        <f>SUM(D19/C19)*100</f>
        <v>101.14786967418546</v>
      </c>
      <c r="F19" s="54">
        <f t="shared" si="5"/>
        <v>101.14786967418546</v>
      </c>
      <c r="G19" s="54">
        <f t="shared" si="6"/>
        <v>106.03783499737256</v>
      </c>
      <c r="H19" s="348">
        <v>167</v>
      </c>
      <c r="I19" s="251">
        <v>173.8</v>
      </c>
      <c r="J19" s="251">
        <f>SUM(I19/H19)*100</f>
        <v>104.07185628742515</v>
      </c>
      <c r="K19" s="251">
        <f t="shared" si="7"/>
        <v>103.08422301304864</v>
      </c>
      <c r="L19" s="283">
        <v>73</v>
      </c>
      <c r="M19" s="219">
        <f>R19+AB19</f>
        <v>73</v>
      </c>
      <c r="N19" s="53">
        <f t="shared" si="13"/>
        <v>1.7000000000000002</v>
      </c>
      <c r="O19" s="54">
        <f>SUM(N19/M19)*100</f>
        <v>2.3287671232876712</v>
      </c>
      <c r="P19" s="54">
        <f t="shared" si="2"/>
        <v>2.3287671232876712</v>
      </c>
      <c r="Q19" s="54"/>
      <c r="R19" s="348">
        <v>7</v>
      </c>
      <c r="S19" s="291">
        <v>0.4</v>
      </c>
      <c r="T19" s="251">
        <f>SUM(S19/R19)*100</f>
        <v>5.7142857142857144</v>
      </c>
      <c r="U19" s="539"/>
      <c r="V19" s="540">
        <v>1903</v>
      </c>
      <c r="W19" s="541">
        <v>168.6</v>
      </c>
      <c r="X19" s="540">
        <v>1.5</v>
      </c>
      <c r="Y19" s="542">
        <v>0.7</v>
      </c>
      <c r="Z19" s="553">
        <v>1828</v>
      </c>
      <c r="AA19" s="554">
        <v>1844.1</v>
      </c>
      <c r="AB19" s="556">
        <v>66</v>
      </c>
      <c r="AC19" s="554">
        <v>1.3</v>
      </c>
    </row>
    <row r="20" spans="1:29" ht="23.1" customHeight="1" thickBot="1">
      <c r="A20" s="212" t="s">
        <v>205</v>
      </c>
      <c r="B20" s="287"/>
      <c r="C20" s="289"/>
      <c r="D20" s="600"/>
      <c r="E20" s="54"/>
      <c r="F20" s="54"/>
      <c r="G20" s="54"/>
      <c r="H20" s="291"/>
      <c r="I20" s="251"/>
      <c r="J20" s="251"/>
      <c r="K20" s="251"/>
      <c r="L20" s="283">
        <v>94</v>
      </c>
      <c r="M20" s="219">
        <f>R20+AB20</f>
        <v>94</v>
      </c>
      <c r="N20" s="53">
        <f t="shared" si="13"/>
        <v>91.300000000000011</v>
      </c>
      <c r="O20" s="54">
        <f>SUM(N20/M20)*100</f>
        <v>97.127659574468098</v>
      </c>
      <c r="P20" s="54">
        <f t="shared" si="2"/>
        <v>97.127659574468098</v>
      </c>
      <c r="Q20" s="54">
        <f t="shared" ref="Q20" si="14">N20/X20*100</f>
        <v>116.45408163265307</v>
      </c>
      <c r="R20" s="348">
        <v>8</v>
      </c>
      <c r="S20" s="291">
        <v>8.4</v>
      </c>
      <c r="T20" s="251">
        <f>SUM(S20/R20)*100</f>
        <v>105</v>
      </c>
      <c r="U20" s="539"/>
      <c r="V20" s="540">
        <v>0</v>
      </c>
      <c r="W20" s="541"/>
      <c r="X20" s="540">
        <v>78.400000000000006</v>
      </c>
      <c r="Y20" s="542">
        <v>9.5</v>
      </c>
      <c r="Z20" s="551"/>
      <c r="AA20" s="552"/>
      <c r="AB20" s="556">
        <v>86</v>
      </c>
      <c r="AC20" s="554">
        <v>82.9</v>
      </c>
    </row>
    <row r="21" spans="1:29" ht="23.1" customHeight="1" thickBot="1">
      <c r="A21" s="212" t="s">
        <v>203</v>
      </c>
      <c r="B21" s="287"/>
      <c r="C21" s="289"/>
      <c r="D21" s="600"/>
      <c r="E21" s="54"/>
      <c r="F21" s="54"/>
      <c r="G21" s="54"/>
      <c r="H21" s="291"/>
      <c r="I21" s="251"/>
      <c r="J21" s="251"/>
      <c r="K21" s="251"/>
      <c r="L21" s="283"/>
      <c r="M21" s="219"/>
      <c r="N21" s="53">
        <f t="shared" si="13"/>
        <v>0</v>
      </c>
      <c r="O21" s="54"/>
      <c r="P21" s="54"/>
      <c r="Q21" s="54"/>
      <c r="R21" s="348"/>
      <c r="S21" s="291"/>
      <c r="T21" s="251"/>
      <c r="U21" s="539"/>
      <c r="V21" s="540">
        <v>0</v>
      </c>
      <c r="W21" s="541"/>
      <c r="X21" s="540">
        <v>0</v>
      </c>
      <c r="Y21" s="542"/>
      <c r="Z21" s="551"/>
      <c r="AA21" s="552"/>
      <c r="AB21" s="557"/>
      <c r="AC21" s="554">
        <v>0</v>
      </c>
    </row>
    <row r="22" spans="1:29" ht="23.1" customHeight="1" thickBot="1">
      <c r="A22" s="212" t="s">
        <v>202</v>
      </c>
      <c r="B22" s="287"/>
      <c r="C22" s="289"/>
      <c r="D22" s="600"/>
      <c r="E22" s="54"/>
      <c r="F22" s="54"/>
      <c r="G22" s="54"/>
      <c r="H22" s="291"/>
      <c r="I22" s="251"/>
      <c r="J22" s="251"/>
      <c r="K22" s="251"/>
      <c r="L22" s="283"/>
      <c r="M22" s="219"/>
      <c r="N22" s="53">
        <f t="shared" si="13"/>
        <v>0</v>
      </c>
      <c r="O22" s="54"/>
      <c r="P22" s="54"/>
      <c r="Q22" s="54"/>
      <c r="R22" s="348"/>
      <c r="S22" s="291"/>
      <c r="T22" s="251"/>
      <c r="U22" s="539"/>
      <c r="V22" s="540">
        <v>0</v>
      </c>
      <c r="W22" s="541"/>
      <c r="X22" s="540">
        <v>0</v>
      </c>
      <c r="Y22" s="542"/>
      <c r="Z22" s="551"/>
      <c r="AA22" s="552"/>
      <c r="AB22" s="557"/>
      <c r="AC22" s="554">
        <v>0</v>
      </c>
    </row>
    <row r="23" spans="1:29" ht="23.1" customHeight="1" thickBot="1">
      <c r="A23" s="211" t="s">
        <v>200</v>
      </c>
      <c r="B23" s="288"/>
      <c r="C23" s="289"/>
      <c r="D23" s="600"/>
      <c r="E23" s="54"/>
      <c r="F23" s="54"/>
      <c r="G23" s="54"/>
      <c r="H23" s="291"/>
      <c r="I23" s="251"/>
      <c r="J23" s="251"/>
      <c r="K23" s="251"/>
      <c r="L23" s="283"/>
      <c r="M23" s="219"/>
      <c r="N23" s="53">
        <f t="shared" si="13"/>
        <v>0</v>
      </c>
      <c r="O23" s="54"/>
      <c r="P23" s="54"/>
      <c r="Q23" s="54"/>
      <c r="R23" s="348"/>
      <c r="S23" s="291"/>
      <c r="T23" s="251"/>
      <c r="U23" s="539"/>
      <c r="V23" s="540">
        <v>0</v>
      </c>
      <c r="W23" s="541"/>
      <c r="X23" s="540">
        <v>0</v>
      </c>
      <c r="Y23" s="542"/>
      <c r="Z23" s="551"/>
      <c r="AA23" s="552"/>
      <c r="AB23" s="557"/>
      <c r="AC23" s="554">
        <v>0</v>
      </c>
    </row>
    <row r="24" spans="1:29" ht="23.1" customHeight="1" thickBot="1">
      <c r="A24" s="211" t="s">
        <v>201</v>
      </c>
      <c r="B24" s="288"/>
      <c r="C24" s="289"/>
      <c r="D24" s="600"/>
      <c r="E24" s="54"/>
      <c r="F24" s="54"/>
      <c r="G24" s="54"/>
      <c r="H24" s="291"/>
      <c r="I24" s="251"/>
      <c r="J24" s="251"/>
      <c r="K24" s="251"/>
      <c r="L24" s="283"/>
      <c r="M24" s="219"/>
      <c r="N24" s="53">
        <f t="shared" si="13"/>
        <v>0</v>
      </c>
      <c r="O24" s="54"/>
      <c r="P24" s="54"/>
      <c r="Q24" s="54"/>
      <c r="R24" s="348"/>
      <c r="S24" s="291"/>
      <c r="T24" s="251"/>
      <c r="U24" s="539"/>
      <c r="V24" s="540">
        <v>0</v>
      </c>
      <c r="W24" s="541"/>
      <c r="X24" s="540">
        <v>0</v>
      </c>
      <c r="Y24" s="542"/>
      <c r="Z24" s="551"/>
      <c r="AA24" s="552"/>
      <c r="AB24" s="557"/>
      <c r="AC24" s="554">
        <v>0</v>
      </c>
    </row>
    <row r="25" spans="1:29" ht="23.1" customHeight="1" thickBot="1">
      <c r="A25" s="286" t="s">
        <v>204</v>
      </c>
      <c r="B25" s="287"/>
      <c r="C25" s="289">
        <f t="shared" si="3"/>
        <v>0</v>
      </c>
      <c r="D25" s="600">
        <f t="shared" si="4"/>
        <v>17.8</v>
      </c>
      <c r="E25" s="54"/>
      <c r="F25" s="54"/>
      <c r="G25" s="54">
        <f t="shared" si="6"/>
        <v>84.360189573459706</v>
      </c>
      <c r="H25" s="291"/>
      <c r="I25" s="251"/>
      <c r="J25" s="251"/>
      <c r="K25" s="251">
        <f t="shared" si="7"/>
        <v>0</v>
      </c>
      <c r="L25" s="283"/>
      <c r="M25" s="219"/>
      <c r="N25" s="53"/>
      <c r="O25" s="54"/>
      <c r="P25" s="54"/>
      <c r="Q25" s="54"/>
      <c r="R25" s="348"/>
      <c r="S25" s="291"/>
      <c r="T25" s="251"/>
      <c r="U25" s="539"/>
      <c r="V25" s="540">
        <v>21.1</v>
      </c>
      <c r="W25" s="541">
        <v>1.2</v>
      </c>
      <c r="X25" s="543"/>
      <c r="Y25" s="542"/>
      <c r="Z25" s="553">
        <v>0</v>
      </c>
      <c r="AA25" s="554">
        <v>17.8</v>
      </c>
      <c r="AB25" s="557"/>
      <c r="AC25" s="552"/>
    </row>
    <row r="26" spans="1:29" ht="23.1" customHeight="1" thickBot="1">
      <c r="A26" s="286" t="s">
        <v>326</v>
      </c>
      <c r="B26" s="287">
        <v>4271</v>
      </c>
      <c r="C26" s="289">
        <f t="shared" si="3"/>
        <v>4271</v>
      </c>
      <c r="D26" s="600">
        <f t="shared" si="4"/>
        <v>6247.0999999999995</v>
      </c>
      <c r="E26" s="54">
        <f>SUM(D26/C26)*100</f>
        <v>146.26785296183562</v>
      </c>
      <c r="F26" s="54">
        <f t="shared" ref="F26" si="15">D26/B26*100</f>
        <v>146.26785296183562</v>
      </c>
      <c r="G26" s="54">
        <f t="shared" si="6"/>
        <v>234.32483120780194</v>
      </c>
      <c r="H26" s="348">
        <v>351</v>
      </c>
      <c r="I26" s="251">
        <v>629.20000000000005</v>
      </c>
      <c r="J26" s="251">
        <f>SUM(I26/H26)*100</f>
        <v>179.25925925925927</v>
      </c>
      <c r="K26" s="251">
        <f t="shared" si="7"/>
        <v>161.7065021845284</v>
      </c>
      <c r="L26" s="283">
        <v>87</v>
      </c>
      <c r="M26" s="219">
        <f>R26+AB26</f>
        <v>87</v>
      </c>
      <c r="N26" s="53">
        <f t="shared" si="13"/>
        <v>137</v>
      </c>
      <c r="O26" s="54">
        <f>SUM(N26/M26)*100</f>
        <v>157.47126436781608</v>
      </c>
      <c r="P26" s="54">
        <f t="shared" ref="P26" si="16">N26/L26*100</f>
        <v>157.47126436781608</v>
      </c>
      <c r="Q26" s="54"/>
      <c r="R26" s="348">
        <v>8</v>
      </c>
      <c r="S26" s="291">
        <v>43.7</v>
      </c>
      <c r="T26" s="251">
        <f>SUM(S26/R26)*100</f>
        <v>546.25</v>
      </c>
      <c r="U26" s="539"/>
      <c r="V26" s="544">
        <v>2666</v>
      </c>
      <c r="W26" s="544">
        <v>389.1</v>
      </c>
      <c r="X26" s="545"/>
      <c r="Y26" s="545"/>
      <c r="Z26" s="553">
        <v>3920</v>
      </c>
      <c r="AA26" s="554">
        <v>5617.9</v>
      </c>
      <c r="AB26" s="556">
        <v>79</v>
      </c>
      <c r="AC26" s="554">
        <v>93.3</v>
      </c>
    </row>
    <row r="27" spans="1:29" ht="23.1" customHeight="1" thickBot="1">
      <c r="A27" s="601" t="s">
        <v>373</v>
      </c>
      <c r="B27" s="287"/>
      <c r="C27" s="289">
        <f t="shared" si="3"/>
        <v>0</v>
      </c>
      <c r="D27" s="600">
        <f t="shared" si="4"/>
        <v>8.6999999999999993</v>
      </c>
      <c r="E27" s="55"/>
      <c r="F27" s="54"/>
      <c r="G27" s="54"/>
      <c r="H27" s="348"/>
      <c r="I27" s="251">
        <v>4.0999999999999996</v>
      </c>
      <c r="J27" s="251"/>
      <c r="K27" s="251"/>
      <c r="L27" s="283"/>
      <c r="M27" s="219"/>
      <c r="N27" s="53"/>
      <c r="O27" s="54"/>
      <c r="P27" s="54"/>
      <c r="Q27" s="55"/>
      <c r="R27" s="348"/>
      <c r="S27" s="291"/>
      <c r="T27" s="251"/>
      <c r="U27" s="539"/>
      <c r="V27" s="544"/>
      <c r="W27" s="544"/>
      <c r="X27" s="545"/>
      <c r="Y27" s="545"/>
      <c r="Z27" s="553">
        <v>0</v>
      </c>
      <c r="AA27" s="554">
        <v>4.5999999999999996</v>
      </c>
      <c r="AB27" s="557"/>
      <c r="AC27" s="552"/>
    </row>
    <row r="28" spans="1:29" ht="23.1" customHeight="1" thickBot="1">
      <c r="A28" s="208" t="s">
        <v>48</v>
      </c>
      <c r="B28" s="798">
        <f>SUM(B5:B26)</f>
        <v>29100</v>
      </c>
      <c r="C28" s="349">
        <f>Z28+H28</f>
        <v>29100</v>
      </c>
      <c r="D28" s="55">
        <f>SUM(D5:D27)</f>
        <v>31874.6</v>
      </c>
      <c r="E28" s="55">
        <f>SUM(D28/C28)*100</f>
        <v>109.53470790378006</v>
      </c>
      <c r="F28" s="55">
        <f>D28/B28*100</f>
        <v>109.53470790378006</v>
      </c>
      <c r="G28" s="55">
        <f t="shared" si="6"/>
        <v>113.05254570926955</v>
      </c>
      <c r="H28" s="350">
        <f>SUM(H5:H26)</f>
        <v>2419</v>
      </c>
      <c r="I28" s="252">
        <f>SUM(I5:I27)</f>
        <v>2856.7999999999997</v>
      </c>
      <c r="J28" s="252">
        <f>SUM(I28/H28)*100</f>
        <v>118.09838776353865</v>
      </c>
      <c r="K28" s="252">
        <f t="shared" si="7"/>
        <v>117.93749741980758</v>
      </c>
      <c r="L28" s="283">
        <f>SUM(L5:L26)</f>
        <v>1050</v>
      </c>
      <c r="M28" s="219">
        <f>R28+AB28</f>
        <v>1050</v>
      </c>
      <c r="N28" s="349">
        <f>SUM(N5:N26)</f>
        <v>517.70000000000005</v>
      </c>
      <c r="O28" s="55">
        <f>SUM(N28/M28)*100</f>
        <v>49.304761904761904</v>
      </c>
      <c r="P28" s="55">
        <f>N28/L28*100</f>
        <v>49.304761904761904</v>
      </c>
      <c r="Q28" s="55">
        <f>N28/X28*100</f>
        <v>55.774617539323437</v>
      </c>
      <c r="R28" s="350">
        <f>SUM(R5:R26)</f>
        <v>101</v>
      </c>
      <c r="S28" s="350">
        <f>SUM(S5:S26)</f>
        <v>66.7</v>
      </c>
      <c r="T28" s="252">
        <f>SUM(S28/R28)*100</f>
        <v>66.039603960396036</v>
      </c>
      <c r="U28" s="251">
        <f>S28/Y28*100</f>
        <v>118.05309734513274</v>
      </c>
      <c r="V28" s="799">
        <f t="shared" ref="V28:Y28" si="17">SUM(V5:V26)</f>
        <v>28194.499999999996</v>
      </c>
      <c r="W28" s="800">
        <f t="shared" si="17"/>
        <v>2422.3000000000002</v>
      </c>
      <c r="X28" s="800">
        <f t="shared" si="17"/>
        <v>928.19999999999993</v>
      </c>
      <c r="Y28" s="801">
        <f t="shared" si="17"/>
        <v>56.500000000000007</v>
      </c>
      <c r="Z28" s="556">
        <f>SUM(Z5:Z27)</f>
        <v>26681</v>
      </c>
      <c r="AA28" s="802">
        <f>SUM(AA5:AA27)</f>
        <v>29017.799999999996</v>
      </c>
      <c r="AB28" s="556">
        <f t="shared" ref="AB28:AC28" si="18">SUM(AB5:AB27)</f>
        <v>949</v>
      </c>
      <c r="AC28" s="802">
        <f t="shared" si="18"/>
        <v>451.00000000000006</v>
      </c>
    </row>
    <row r="29" spans="1:29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38"/>
      <c r="Q29" s="38"/>
      <c r="R29" s="59"/>
      <c r="S29" s="59"/>
      <c r="T29" s="59"/>
      <c r="U29" s="59"/>
      <c r="W29" s="37"/>
      <c r="X29" s="37"/>
      <c r="Y29" s="37"/>
      <c r="Z29" s="37"/>
      <c r="AA29" s="37"/>
      <c r="AB29" s="37"/>
      <c r="AC29" s="37"/>
    </row>
    <row r="30" spans="1:29" ht="16.8">
      <c r="N30" s="368"/>
      <c r="P30" s="39"/>
      <c r="Q30" s="39"/>
    </row>
    <row r="31" spans="1:29" ht="16.8">
      <c r="P31" s="39"/>
      <c r="Q31" s="39"/>
    </row>
    <row r="32" spans="1:29" ht="16.8">
      <c r="P32" s="39"/>
      <c r="Q32" s="39"/>
    </row>
    <row r="33" spans="16:17" ht="16.8">
      <c r="P33" s="39"/>
      <c r="Q33" s="39"/>
    </row>
    <row r="34" spans="16:17" ht="16.8">
      <c r="P34" s="39"/>
      <c r="Q34" s="39"/>
    </row>
    <row r="35" spans="16:17" ht="16.8">
      <c r="P35" s="39"/>
      <c r="Q35" s="39"/>
    </row>
    <row r="36" spans="16:17" ht="16.8">
      <c r="P36" s="39"/>
      <c r="Q36" s="39"/>
    </row>
    <row r="37" spans="16:17" ht="16.8">
      <c r="P37" s="39"/>
      <c r="Q37" s="39"/>
    </row>
    <row r="38" spans="16:17" ht="16.8">
      <c r="P38" s="39"/>
      <c r="Q38" s="39"/>
    </row>
    <row r="39" spans="16:17" ht="16.8">
      <c r="P39" s="39"/>
      <c r="Q39" s="39"/>
    </row>
    <row r="40" spans="16:17" ht="16.8">
      <c r="P40" s="39"/>
      <c r="Q40" s="39"/>
    </row>
    <row r="41" spans="16:17" ht="16.8">
      <c r="P41" s="39"/>
      <c r="Q41" s="39"/>
    </row>
    <row r="42" spans="16:17" ht="16.8">
      <c r="P42" s="39"/>
      <c r="Q42" s="39"/>
    </row>
    <row r="43" spans="16:17" ht="16.8">
      <c r="P43" s="39"/>
      <c r="Q43" s="39"/>
    </row>
    <row r="44" spans="16:17" ht="16.8">
      <c r="P44" s="39"/>
      <c r="Q44" s="39"/>
    </row>
    <row r="45" spans="16:17" ht="16.8">
      <c r="P45" s="39"/>
      <c r="Q45" s="39"/>
    </row>
    <row r="46" spans="16:17" ht="16.8">
      <c r="P46" s="39"/>
      <c r="Q46" s="39"/>
    </row>
    <row r="47" spans="16:17" ht="16.8">
      <c r="P47" s="39"/>
      <c r="Q47" s="39"/>
    </row>
    <row r="48" spans="16:17" ht="16.8">
      <c r="P48" s="39"/>
      <c r="Q48" s="39"/>
    </row>
    <row r="49" spans="16:17" ht="16.8">
      <c r="P49" s="39"/>
      <c r="Q49" s="39"/>
    </row>
    <row r="50" spans="16:17" ht="16.8">
      <c r="P50" s="39"/>
      <c r="Q50" s="39"/>
    </row>
    <row r="51" spans="16:17">
      <c r="P51" s="40"/>
    </row>
    <row r="52" spans="16:17">
      <c r="P52" s="40"/>
    </row>
    <row r="53" spans="16:17">
      <c r="P53" s="40"/>
    </row>
    <row r="54" spans="16:17">
      <c r="P54" s="40"/>
    </row>
    <row r="55" spans="16:17">
      <c r="P55" s="40"/>
    </row>
    <row r="56" spans="16:17">
      <c r="P56" s="40"/>
    </row>
    <row r="57" spans="16:17">
      <c r="P57" s="40"/>
    </row>
    <row r="58" spans="16:17">
      <c r="P58" s="40"/>
    </row>
    <row r="59" spans="16:17">
      <c r="P59" s="40"/>
    </row>
    <row r="60" spans="16:17">
      <c r="P60" s="40"/>
    </row>
    <row r="61" spans="16:17">
      <c r="P61" s="40"/>
    </row>
    <row r="62" spans="16:17">
      <c r="P62" s="40"/>
    </row>
    <row r="63" spans="16:17">
      <c r="P63" s="40"/>
    </row>
    <row r="64" spans="16:17">
      <c r="P64" s="40"/>
    </row>
    <row r="65" spans="16:16">
      <c r="P65" s="40"/>
    </row>
    <row r="66" spans="16:16">
      <c r="P66" s="40"/>
    </row>
    <row r="67" spans="16:16">
      <c r="P67" s="40"/>
    </row>
    <row r="68" spans="16:16">
      <c r="P68" s="40"/>
    </row>
    <row r="69" spans="16:16">
      <c r="P69" s="40"/>
    </row>
    <row r="70" spans="16:16">
      <c r="P70" s="40"/>
    </row>
    <row r="71" spans="16:16">
      <c r="P71" s="40"/>
    </row>
    <row r="72" spans="16:16">
      <c r="P72" s="40"/>
    </row>
    <row r="73" spans="16:16">
      <c r="P73" s="40"/>
    </row>
  </sheetData>
  <mergeCells count="30">
    <mergeCell ref="U3:U4"/>
    <mergeCell ref="R3:R4"/>
    <mergeCell ref="A2:A4"/>
    <mergeCell ref="P3:P4"/>
    <mergeCell ref="Q3:Q4"/>
    <mergeCell ref="O3:O4"/>
    <mergeCell ref="B3:B4"/>
    <mergeCell ref="L3:L4"/>
    <mergeCell ref="G3:G4"/>
    <mergeCell ref="K3:K4"/>
    <mergeCell ref="H3:H4"/>
    <mergeCell ref="H2:K2"/>
    <mergeCell ref="B2:G2"/>
    <mergeCell ref="L2:Q2"/>
    <mergeCell ref="AD1:AF1"/>
    <mergeCell ref="A1:U1"/>
    <mergeCell ref="X3:Y3"/>
    <mergeCell ref="C3:C4"/>
    <mergeCell ref="D3:D4"/>
    <mergeCell ref="M3:M4"/>
    <mergeCell ref="N3:N4"/>
    <mergeCell ref="E3:E4"/>
    <mergeCell ref="F3:F4"/>
    <mergeCell ref="J3:J4"/>
    <mergeCell ref="V3:W3"/>
    <mergeCell ref="R2:U2"/>
    <mergeCell ref="I3:I4"/>
    <mergeCell ref="V2:Y2"/>
    <mergeCell ref="S3:S4"/>
    <mergeCell ref="T3:T4"/>
  </mergeCells>
  <phoneticPr fontId="24" type="noConversion"/>
  <printOptions gridLines="1"/>
  <pageMargins left="0.19685039370078741" right="0" top="0" bottom="0" header="0.47244094488188981" footer="0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R25"/>
  <sheetViews>
    <sheetView workbookViewId="0">
      <pane xSplit="9" ySplit="3" topLeftCell="N4" activePane="bottomRight" state="frozen"/>
      <selection pane="topRight" activeCell="J1" sqref="J1"/>
      <selection pane="bottomLeft" activeCell="A4" sqref="A4"/>
      <selection pane="bottomRight" activeCell="H25" sqref="H25"/>
    </sheetView>
  </sheetViews>
  <sheetFormatPr defaultColWidth="8.90625" defaultRowHeight="15"/>
  <cols>
    <col min="1" max="1" width="20.36328125" style="36" customWidth="1"/>
    <col min="2" max="3" width="10.6328125" style="36" customWidth="1"/>
    <col min="4" max="4" width="12.54296875" style="36" customWidth="1"/>
    <col min="5" max="8" width="10.6328125" style="36" customWidth="1"/>
    <col min="9" max="9" width="11.6328125" style="36" customWidth="1"/>
    <col min="10" max="10" width="5.6328125" style="36" customWidth="1"/>
    <col min="11" max="11" width="4.81640625" style="36" customWidth="1"/>
    <col min="12" max="13" width="4.6328125" style="36" customWidth="1"/>
    <col min="14" max="14" width="4" style="36" customWidth="1"/>
    <col min="15" max="15" width="4.81640625" style="36" customWidth="1"/>
    <col min="16" max="16" width="4.453125" style="36" customWidth="1"/>
    <col min="17" max="17" width="6.1796875" style="36" customWidth="1"/>
    <col min="18" max="16384" width="8.90625" style="36"/>
  </cols>
  <sheetData>
    <row r="1" spans="1:18" ht="16.2" thickBot="1">
      <c r="A1" s="947" t="s">
        <v>283</v>
      </c>
      <c r="B1" s="947"/>
      <c r="C1" s="947"/>
      <c r="D1" s="947"/>
      <c r="E1" s="947"/>
      <c r="F1" s="947"/>
      <c r="G1" s="947"/>
      <c r="H1" s="947"/>
      <c r="I1" s="947"/>
    </row>
    <row r="2" spans="1:18" ht="28.2" customHeight="1" thickBot="1">
      <c r="A2" s="944" t="s">
        <v>152</v>
      </c>
      <c r="B2" s="951" t="s">
        <v>140</v>
      </c>
      <c r="C2" s="952"/>
      <c r="D2" s="952"/>
      <c r="E2" s="952"/>
      <c r="F2" s="953"/>
      <c r="G2" s="948" t="s">
        <v>141</v>
      </c>
      <c r="H2" s="949"/>
      <c r="I2" s="950"/>
    </row>
    <row r="3" spans="1:18" ht="19.95" customHeight="1">
      <c r="A3" s="945"/>
      <c r="B3" s="939" t="s">
        <v>339</v>
      </c>
      <c r="C3" s="939" t="s">
        <v>402</v>
      </c>
      <c r="D3" s="954" t="s">
        <v>415</v>
      </c>
      <c r="E3" s="939" t="s">
        <v>181</v>
      </c>
      <c r="F3" s="954" t="s">
        <v>181</v>
      </c>
      <c r="G3" s="956" t="s">
        <v>339</v>
      </c>
      <c r="H3" s="954" t="s">
        <v>432</v>
      </c>
      <c r="I3" s="942" t="s">
        <v>12</v>
      </c>
      <c r="J3" s="603"/>
      <c r="K3" s="603"/>
      <c r="L3" s="603"/>
      <c r="M3" s="603"/>
      <c r="N3" s="603"/>
      <c r="O3" s="603"/>
    </row>
    <row r="4" spans="1:18" ht="26.25" customHeight="1" thickBot="1">
      <c r="A4" s="946"/>
      <c r="B4" s="940"/>
      <c r="C4" s="940"/>
      <c r="D4" s="955"/>
      <c r="E4" s="941"/>
      <c r="F4" s="955"/>
      <c r="G4" s="957"/>
      <c r="H4" s="955"/>
      <c r="I4" s="943"/>
      <c r="J4" s="698"/>
      <c r="K4" s="698"/>
      <c r="L4" s="698" t="s">
        <v>374</v>
      </c>
      <c r="M4" s="698" t="s">
        <v>380</v>
      </c>
      <c r="N4" s="698" t="s">
        <v>384</v>
      </c>
      <c r="O4" s="698" t="s">
        <v>394</v>
      </c>
      <c r="P4" s="698" t="s">
        <v>398</v>
      </c>
      <c r="Q4" s="699" t="s">
        <v>401</v>
      </c>
      <c r="R4" s="778" t="s">
        <v>407</v>
      </c>
    </row>
    <row r="5" spans="1:18" ht="21" customHeight="1">
      <c r="A5" s="73" t="s">
        <v>92</v>
      </c>
      <c r="B5" s="637">
        <v>120</v>
      </c>
      <c r="C5" s="637">
        <v>120</v>
      </c>
      <c r="D5" s="638">
        <v>620.20000000000005</v>
      </c>
      <c r="E5" s="643">
        <f>D5/C5*100</f>
        <v>516.83333333333337</v>
      </c>
      <c r="F5" s="643">
        <f>D5/B5*100</f>
        <v>516.83333333333337</v>
      </c>
      <c r="G5" s="702"/>
      <c r="H5" s="703"/>
      <c r="I5" s="704"/>
      <c r="J5" s="636"/>
      <c r="K5" s="636"/>
      <c r="L5" s="636"/>
      <c r="M5" s="636"/>
      <c r="N5" s="636"/>
      <c r="O5" s="636">
        <v>81.099999999999994</v>
      </c>
      <c r="P5" s="636">
        <v>322.2</v>
      </c>
      <c r="Q5" s="693">
        <v>97.3</v>
      </c>
      <c r="R5" s="778"/>
    </row>
    <row r="6" spans="1:18" ht="21" customHeight="1">
      <c r="A6" s="66" t="s">
        <v>93</v>
      </c>
      <c r="B6" s="639"/>
      <c r="C6" s="639"/>
      <c r="D6" s="54"/>
      <c r="E6" s="643"/>
      <c r="F6" s="643"/>
      <c r="G6" s="705"/>
      <c r="H6" s="706"/>
      <c r="I6" s="695"/>
      <c r="J6" s="636"/>
      <c r="K6" s="636"/>
      <c r="L6" s="636"/>
      <c r="M6" s="636"/>
      <c r="N6" s="636"/>
      <c r="O6" s="636"/>
      <c r="P6" s="636"/>
      <c r="Q6" s="693"/>
      <c r="R6" s="778"/>
    </row>
    <row r="7" spans="1:18" ht="21" customHeight="1">
      <c r="A7" s="66" t="s">
        <v>94</v>
      </c>
      <c r="B7" s="639">
        <v>72</v>
      </c>
      <c r="C7" s="639">
        <v>72</v>
      </c>
      <c r="D7" s="54">
        <v>86.3</v>
      </c>
      <c r="E7" s="643">
        <f t="shared" ref="E7:E22" si="0">D7/C7*100</f>
        <v>119.86111111111111</v>
      </c>
      <c r="F7" s="643">
        <f t="shared" ref="F7:F22" si="1">D7/B7*100</f>
        <v>119.86111111111111</v>
      </c>
      <c r="G7" s="705"/>
      <c r="H7" s="706"/>
      <c r="I7" s="694"/>
      <c r="J7" s="636"/>
      <c r="K7" s="636"/>
      <c r="L7" s="636"/>
      <c r="M7" s="636"/>
      <c r="N7" s="636"/>
      <c r="O7" s="636">
        <v>86.3</v>
      </c>
      <c r="P7" s="636"/>
      <c r="Q7" s="693"/>
      <c r="R7" s="778"/>
    </row>
    <row r="8" spans="1:18" ht="21" customHeight="1">
      <c r="A8" s="66" t="s">
        <v>95</v>
      </c>
      <c r="B8" s="639">
        <v>132</v>
      </c>
      <c r="C8" s="639">
        <v>132</v>
      </c>
      <c r="D8" s="54">
        <v>90</v>
      </c>
      <c r="E8" s="643">
        <f t="shared" si="0"/>
        <v>68.181818181818173</v>
      </c>
      <c r="F8" s="643">
        <f t="shared" si="1"/>
        <v>68.181818181818173</v>
      </c>
      <c r="G8" s="707">
        <v>110</v>
      </c>
      <c r="H8" s="706">
        <v>93.6</v>
      </c>
      <c r="I8" s="694">
        <f>H8/G8*100</f>
        <v>85.090909090909079</v>
      </c>
      <c r="J8" s="636"/>
      <c r="K8" s="636"/>
      <c r="L8" s="636"/>
      <c r="M8" s="636"/>
      <c r="N8" s="636"/>
      <c r="O8" s="636"/>
      <c r="P8" s="636"/>
      <c r="Q8" s="693">
        <v>90</v>
      </c>
      <c r="R8" s="778"/>
    </row>
    <row r="9" spans="1:18" ht="21" customHeight="1">
      <c r="A9" s="66" t="s">
        <v>96</v>
      </c>
      <c r="B9" s="639">
        <v>60</v>
      </c>
      <c r="C9" s="639">
        <v>60</v>
      </c>
      <c r="D9" s="54">
        <v>203.3</v>
      </c>
      <c r="E9" s="643">
        <f t="shared" si="0"/>
        <v>338.83333333333337</v>
      </c>
      <c r="F9" s="643">
        <f t="shared" si="1"/>
        <v>338.83333333333337</v>
      </c>
      <c r="G9" s="707"/>
      <c r="H9" s="706"/>
      <c r="I9" s="695"/>
      <c r="J9" s="636"/>
      <c r="K9" s="636"/>
      <c r="L9" s="636"/>
      <c r="M9" s="636"/>
      <c r="N9" s="636">
        <v>85.2</v>
      </c>
      <c r="O9" s="636">
        <v>118.1</v>
      </c>
      <c r="P9" s="636"/>
      <c r="Q9" s="693"/>
      <c r="R9" s="778"/>
    </row>
    <row r="10" spans="1:18" ht="21" customHeight="1">
      <c r="A10" s="66" t="s">
        <v>97</v>
      </c>
      <c r="B10" s="639"/>
      <c r="C10" s="639"/>
      <c r="D10" s="54" t="s">
        <v>215</v>
      </c>
      <c r="E10" s="643"/>
      <c r="F10" s="643"/>
      <c r="G10" s="707"/>
      <c r="H10" s="706"/>
      <c r="I10" s="695"/>
      <c r="J10" s="636"/>
      <c r="K10" s="636"/>
      <c r="L10" s="636"/>
      <c r="M10" s="636"/>
      <c r="N10" s="636"/>
      <c r="O10" s="636"/>
      <c r="P10" s="636"/>
      <c r="Q10" s="693"/>
      <c r="R10" s="778"/>
    </row>
    <row r="11" spans="1:18" ht="21" customHeight="1">
      <c r="A11" s="66" t="s">
        <v>98</v>
      </c>
      <c r="B11" s="639">
        <v>270</v>
      </c>
      <c r="C11" s="639">
        <v>270</v>
      </c>
      <c r="D11" s="54"/>
      <c r="E11" s="643">
        <f t="shared" si="0"/>
        <v>0</v>
      </c>
      <c r="F11" s="643">
        <f t="shared" si="1"/>
        <v>0</v>
      </c>
      <c r="G11" s="707"/>
      <c r="H11" s="706"/>
      <c r="I11" s="694"/>
      <c r="J11" s="636"/>
      <c r="K11" s="636"/>
      <c r="L11" s="636"/>
      <c r="M11" s="636"/>
      <c r="N11" s="636"/>
      <c r="O11" s="636"/>
      <c r="P11" s="636"/>
      <c r="Q11" s="693"/>
      <c r="R11" s="778"/>
    </row>
    <row r="12" spans="1:18" ht="21" customHeight="1">
      <c r="A12" s="58" t="s">
        <v>99</v>
      </c>
      <c r="B12" s="639">
        <v>760</v>
      </c>
      <c r="C12" s="639">
        <v>760</v>
      </c>
      <c r="D12" s="54">
        <v>807.6</v>
      </c>
      <c r="E12" s="643">
        <f t="shared" si="0"/>
        <v>106.26315789473684</v>
      </c>
      <c r="F12" s="643">
        <f t="shared" si="1"/>
        <v>106.26315789473684</v>
      </c>
      <c r="G12" s="707"/>
      <c r="H12" s="706"/>
      <c r="I12" s="694"/>
      <c r="J12" s="636">
        <v>89.4</v>
      </c>
      <c r="K12" s="636"/>
      <c r="L12" s="636"/>
      <c r="M12" s="636"/>
      <c r="N12" s="636">
        <v>90.7</v>
      </c>
      <c r="O12" s="636">
        <v>33.799999999999997</v>
      </c>
      <c r="P12" s="636"/>
      <c r="Q12" s="693">
        <v>69.599999999999994</v>
      </c>
      <c r="R12" s="778">
        <v>89.2</v>
      </c>
    </row>
    <row r="13" spans="1:18" ht="21" customHeight="1">
      <c r="A13" s="66" t="s">
        <v>100</v>
      </c>
      <c r="B13" s="639"/>
      <c r="C13" s="639"/>
      <c r="D13" s="54"/>
      <c r="E13" s="643"/>
      <c r="F13" s="643"/>
      <c r="G13" s="707"/>
      <c r="H13" s="706"/>
      <c r="I13" s="694"/>
      <c r="J13" s="636"/>
      <c r="K13" s="636"/>
      <c r="L13" s="636"/>
      <c r="M13" s="636"/>
      <c r="N13" s="636"/>
      <c r="O13" s="636"/>
      <c r="P13" s="636"/>
      <c r="Q13" s="693"/>
      <c r="R13" s="778"/>
    </row>
    <row r="14" spans="1:18" ht="21" customHeight="1">
      <c r="A14" s="66" t="s">
        <v>101</v>
      </c>
      <c r="B14" s="639">
        <v>610</v>
      </c>
      <c r="C14" s="639">
        <v>610</v>
      </c>
      <c r="D14" s="54">
        <v>705.6</v>
      </c>
      <c r="E14" s="643">
        <f t="shared" si="0"/>
        <v>115.67213114754098</v>
      </c>
      <c r="F14" s="643">
        <f t="shared" si="1"/>
        <v>115.67213114754098</v>
      </c>
      <c r="G14" s="707">
        <v>109</v>
      </c>
      <c r="H14" s="706">
        <v>105.5</v>
      </c>
      <c r="I14" s="694">
        <f>H14/G14*100</f>
        <v>96.788990825688074</v>
      </c>
      <c r="J14" s="636">
        <v>88.4</v>
      </c>
      <c r="K14" s="636"/>
      <c r="L14" s="636">
        <v>83.8</v>
      </c>
      <c r="M14" s="636"/>
      <c r="N14" s="636"/>
      <c r="O14" s="636"/>
      <c r="P14" s="636"/>
      <c r="Q14" s="693"/>
      <c r="R14" s="778">
        <v>88.4</v>
      </c>
    </row>
    <row r="15" spans="1:18" ht="21" customHeight="1">
      <c r="A15" s="66" t="s">
        <v>102</v>
      </c>
      <c r="B15" s="639">
        <v>60</v>
      </c>
      <c r="C15" s="639">
        <v>60</v>
      </c>
      <c r="D15" s="54"/>
      <c r="E15" s="643">
        <f t="shared" si="0"/>
        <v>0</v>
      </c>
      <c r="F15" s="643">
        <f t="shared" si="1"/>
        <v>0</v>
      </c>
      <c r="G15" s="707"/>
      <c r="H15" s="706"/>
      <c r="I15" s="694"/>
      <c r="J15" s="636"/>
      <c r="K15" s="636"/>
      <c r="L15" s="636"/>
      <c r="M15" s="636"/>
      <c r="N15" s="636"/>
      <c r="O15" s="636"/>
      <c r="P15" s="636"/>
      <c r="Q15" s="693"/>
      <c r="R15" s="778"/>
    </row>
    <row r="16" spans="1:18" ht="21" customHeight="1">
      <c r="A16" s="66" t="s">
        <v>103</v>
      </c>
      <c r="B16" s="639"/>
      <c r="C16" s="639"/>
      <c r="D16" s="54"/>
      <c r="E16" s="643"/>
      <c r="F16" s="643"/>
      <c r="G16" s="707"/>
      <c r="H16" s="706"/>
      <c r="I16" s="694"/>
      <c r="J16" s="636"/>
      <c r="K16" s="636"/>
      <c r="L16" s="636"/>
      <c r="M16" s="636"/>
      <c r="N16" s="636"/>
      <c r="O16" s="636"/>
      <c r="P16" s="636"/>
      <c r="Q16" s="693"/>
      <c r="R16" s="778"/>
    </row>
    <row r="17" spans="1:18" ht="21" customHeight="1">
      <c r="A17" s="66" t="s">
        <v>104</v>
      </c>
      <c r="B17" s="639">
        <v>240</v>
      </c>
      <c r="C17" s="639">
        <v>240</v>
      </c>
      <c r="D17" s="54">
        <v>250.6</v>
      </c>
      <c r="E17" s="643">
        <f t="shared" si="0"/>
        <v>104.41666666666667</v>
      </c>
      <c r="F17" s="643">
        <f t="shared" si="1"/>
        <v>104.41666666666667</v>
      </c>
      <c r="G17" s="707"/>
      <c r="H17" s="706"/>
      <c r="I17" s="694"/>
      <c r="J17" s="636">
        <v>120</v>
      </c>
      <c r="K17" s="636"/>
      <c r="L17" s="636"/>
      <c r="M17" s="636"/>
      <c r="N17" s="636"/>
      <c r="O17" s="636">
        <v>82.4</v>
      </c>
      <c r="P17" s="636"/>
      <c r="Q17" s="693"/>
      <c r="R17" s="778">
        <v>168.2</v>
      </c>
    </row>
    <row r="18" spans="1:18" ht="21" customHeight="1">
      <c r="A18" s="66" t="s">
        <v>105</v>
      </c>
      <c r="B18" s="639"/>
      <c r="C18" s="639"/>
      <c r="D18" s="54"/>
      <c r="E18" s="643"/>
      <c r="F18" s="643"/>
      <c r="G18" s="707"/>
      <c r="H18" s="706"/>
      <c r="I18" s="695"/>
      <c r="J18" s="636"/>
      <c r="K18" s="636"/>
      <c r="L18" s="636"/>
      <c r="M18" s="636"/>
      <c r="N18" s="636"/>
      <c r="O18" s="636"/>
      <c r="P18" s="636"/>
      <c r="Q18" s="693"/>
      <c r="R18" s="778"/>
    </row>
    <row r="19" spans="1:18" ht="21" customHeight="1">
      <c r="A19" s="66" t="s">
        <v>106</v>
      </c>
      <c r="B19" s="639">
        <v>3026</v>
      </c>
      <c r="C19" s="639">
        <v>3026</v>
      </c>
      <c r="D19" s="54">
        <v>2390.6</v>
      </c>
      <c r="E19" s="643">
        <f t="shared" si="0"/>
        <v>79.001982815598154</v>
      </c>
      <c r="F19" s="643">
        <f t="shared" si="1"/>
        <v>79.001982815598154</v>
      </c>
      <c r="G19" s="707">
        <v>110</v>
      </c>
      <c r="H19" s="706">
        <v>106.3</v>
      </c>
      <c r="I19" s="694">
        <f>H19/G19*100</f>
        <v>96.636363636363626</v>
      </c>
      <c r="J19" s="636">
        <v>420</v>
      </c>
      <c r="K19" s="636"/>
      <c r="L19" s="636"/>
      <c r="M19" s="636">
        <v>99.9</v>
      </c>
      <c r="N19" s="636">
        <v>501.6</v>
      </c>
      <c r="O19" s="636">
        <v>893</v>
      </c>
      <c r="P19" s="636">
        <v>322.7</v>
      </c>
      <c r="Q19" s="693">
        <v>110.4</v>
      </c>
      <c r="R19" s="778">
        <v>347.8</v>
      </c>
    </row>
    <row r="20" spans="1:18" ht="21" customHeight="1">
      <c r="A20" s="66" t="s">
        <v>107</v>
      </c>
      <c r="B20" s="639"/>
      <c r="C20" s="639"/>
      <c r="D20" s="54">
        <v>203.6</v>
      </c>
      <c r="E20" s="643"/>
      <c r="F20" s="643"/>
      <c r="G20" s="705"/>
      <c r="H20" s="706"/>
      <c r="I20" s="694"/>
      <c r="J20" s="636"/>
      <c r="K20" s="636"/>
      <c r="L20" s="636"/>
      <c r="M20" s="636"/>
      <c r="N20" s="636"/>
      <c r="O20" s="636"/>
      <c r="P20" s="636">
        <v>118.3</v>
      </c>
      <c r="Q20" s="693"/>
      <c r="R20" s="778"/>
    </row>
    <row r="21" spans="1:18" ht="21" customHeight="1" thickBot="1">
      <c r="A21" s="174" t="s">
        <v>108</v>
      </c>
      <c r="B21" s="640"/>
      <c r="C21" s="640"/>
      <c r="D21" s="641"/>
      <c r="E21" s="644"/>
      <c r="F21" s="644"/>
      <c r="G21" s="708"/>
      <c r="H21" s="709"/>
      <c r="I21" s="696"/>
      <c r="J21" s="636"/>
      <c r="K21" s="636"/>
      <c r="L21" s="636"/>
      <c r="M21" s="636"/>
      <c r="N21" s="636"/>
      <c r="O21" s="636"/>
      <c r="P21" s="636"/>
      <c r="Q21" s="693"/>
      <c r="R21" s="778"/>
    </row>
    <row r="22" spans="1:18" ht="21" customHeight="1" thickBot="1">
      <c r="A22" s="100" t="s">
        <v>20</v>
      </c>
      <c r="B22" s="691">
        <f>SUM(B5:B21)</f>
        <v>5350</v>
      </c>
      <c r="C22" s="691">
        <f>SUM(C5:C21)</f>
        <v>5350</v>
      </c>
      <c r="D22" s="642">
        <f>SUM(D5:D21)</f>
        <v>5357.8</v>
      </c>
      <c r="E22" s="692">
        <f t="shared" si="0"/>
        <v>100.14579439252336</v>
      </c>
      <c r="F22" s="645">
        <f t="shared" si="1"/>
        <v>100.14579439252336</v>
      </c>
      <c r="G22" s="700">
        <v>110</v>
      </c>
      <c r="H22" s="701">
        <v>109.4</v>
      </c>
      <c r="I22" s="645">
        <f>H22/G22*100</f>
        <v>99.454545454545467</v>
      </c>
      <c r="J22" s="636">
        <f>SUM(J12:J21)</f>
        <v>717.8</v>
      </c>
      <c r="K22" s="636"/>
      <c r="L22" s="636">
        <v>83.8</v>
      </c>
      <c r="M22" s="636">
        <v>99.9</v>
      </c>
      <c r="N22" s="636">
        <f>SUM(N9:N21)</f>
        <v>677.5</v>
      </c>
      <c r="O22" s="636">
        <f>SUM(O5:O21)</f>
        <v>1294.7</v>
      </c>
      <c r="P22" s="636">
        <f>SUM(P5:P21)</f>
        <v>763.19999999999993</v>
      </c>
      <c r="Q22" s="693">
        <f>SUM(Q5:Q21)</f>
        <v>367.29999999999995</v>
      </c>
      <c r="R22" s="778">
        <f>SUM(R5:R21)</f>
        <v>693.6</v>
      </c>
    </row>
    <row r="23" spans="1:18">
      <c r="G23" s="67"/>
      <c r="H23" s="67"/>
    </row>
    <row r="24" spans="1:18">
      <c r="D24" s="697" t="s">
        <v>431</v>
      </c>
    </row>
    <row r="25" spans="1:18">
      <c r="E25" s="749"/>
    </row>
  </sheetData>
  <mergeCells count="12">
    <mergeCell ref="C3:C4"/>
    <mergeCell ref="E3:E4"/>
    <mergeCell ref="I3:I4"/>
    <mergeCell ref="A2:A4"/>
    <mergeCell ref="A1:I1"/>
    <mergeCell ref="G2:I2"/>
    <mergeCell ref="B2:F2"/>
    <mergeCell ref="B3:B4"/>
    <mergeCell ref="D3:D4"/>
    <mergeCell ref="F3:F4"/>
    <mergeCell ref="G3:G4"/>
    <mergeCell ref="H3:H4"/>
  </mergeCells>
  <phoneticPr fontId="24" type="noConversion"/>
  <pageMargins left="1.34" right="0" top="0.66" bottom="0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R147"/>
  <sheetViews>
    <sheetView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4" sqref="K1:K1048576"/>
    </sheetView>
  </sheetViews>
  <sheetFormatPr defaultRowHeight="15.6"/>
  <cols>
    <col min="1" max="1" width="24.90625" customWidth="1"/>
    <col min="2" max="2" width="8.81640625" customWidth="1"/>
    <col min="3" max="3" width="8" customWidth="1"/>
    <col min="4" max="4" width="7.6328125" style="276" customWidth="1"/>
    <col min="5" max="5" width="8.90625" style="567" customWidth="1"/>
    <col min="6" max="6" width="7.81640625" customWidth="1"/>
    <col min="7" max="7" width="7" customWidth="1"/>
    <col min="8" max="8" width="6.1796875" customWidth="1"/>
    <col min="9" max="9" width="7.6328125" customWidth="1"/>
    <col min="10" max="10" width="8.81640625" customWidth="1"/>
    <col min="11" max="11" width="8.81640625" style="361" customWidth="1"/>
    <col min="12" max="12" width="8.81640625" customWidth="1"/>
    <col min="13" max="13" width="8.1796875" customWidth="1"/>
    <col min="14" max="15" width="8.81640625" customWidth="1"/>
    <col min="16" max="16" width="10.453125" customWidth="1"/>
  </cols>
  <sheetData>
    <row r="1" spans="1:18" ht="16.2" customHeight="1" thickBot="1">
      <c r="A1" s="869" t="s">
        <v>416</v>
      </c>
      <c r="B1" s="869"/>
      <c r="C1" s="869"/>
      <c r="D1" s="869"/>
      <c r="E1" s="869"/>
      <c r="F1" s="869"/>
      <c r="G1" s="869"/>
      <c r="H1" s="869"/>
      <c r="I1" s="869"/>
      <c r="J1" s="869"/>
      <c r="K1" s="869"/>
      <c r="L1" s="312"/>
      <c r="M1" s="8"/>
      <c r="N1" s="32" t="s">
        <v>74</v>
      </c>
      <c r="O1" s="32"/>
    </row>
    <row r="2" spans="1:18" ht="16.95" customHeight="1">
      <c r="A2" s="960" t="s">
        <v>211</v>
      </c>
      <c r="B2" s="332" t="s">
        <v>0</v>
      </c>
      <c r="C2" s="960" t="s">
        <v>210</v>
      </c>
      <c r="D2" s="872" t="s">
        <v>347</v>
      </c>
      <c r="E2" s="962" t="s">
        <v>348</v>
      </c>
      <c r="F2" s="866" t="s">
        <v>349</v>
      </c>
      <c r="G2" s="960" t="s">
        <v>350</v>
      </c>
      <c r="H2" s="866" t="s">
        <v>212</v>
      </c>
      <c r="I2" s="863" t="s">
        <v>404</v>
      </c>
      <c r="J2" s="872" t="s">
        <v>417</v>
      </c>
      <c r="K2" s="872" t="s">
        <v>418</v>
      </c>
      <c r="L2" s="866" t="s">
        <v>349</v>
      </c>
      <c r="M2" s="960" t="s">
        <v>351</v>
      </c>
      <c r="N2" s="329" t="s">
        <v>0</v>
      </c>
      <c r="O2" s="282" t="s">
        <v>13</v>
      </c>
    </row>
    <row r="3" spans="1:18" ht="23.4" customHeight="1" thickBot="1">
      <c r="A3" s="923"/>
      <c r="B3" s="333" t="s">
        <v>344</v>
      </c>
      <c r="C3" s="961"/>
      <c r="D3" s="965"/>
      <c r="E3" s="963"/>
      <c r="F3" s="867"/>
      <c r="G3" s="923"/>
      <c r="H3" s="867"/>
      <c r="I3" s="964"/>
      <c r="J3" s="965"/>
      <c r="K3" s="965"/>
      <c r="L3" s="867"/>
      <c r="M3" s="923"/>
      <c r="N3" s="330" t="s">
        <v>16</v>
      </c>
      <c r="O3" s="331" t="s">
        <v>17</v>
      </c>
    </row>
    <row r="4" spans="1:18" ht="18" customHeight="1" thickBot="1">
      <c r="A4" s="313" t="s">
        <v>68</v>
      </c>
      <c r="B4" s="314">
        <v>9404</v>
      </c>
      <c r="C4" s="305">
        <f>I4+N4</f>
        <v>9404</v>
      </c>
      <c r="D4" s="33">
        <v>3721</v>
      </c>
      <c r="E4" s="306">
        <f t="shared" ref="E4:E36" si="0">K4+O4</f>
        <v>4780</v>
      </c>
      <c r="F4" s="33">
        <f>E4/D4*100</f>
        <v>128.46009137328676</v>
      </c>
      <c r="G4" s="33">
        <f t="shared" ref="G4:G10" si="1">(E4/C4)*100</f>
        <v>50.829434283283717</v>
      </c>
      <c r="H4" s="33">
        <f>SUM(E4/E59)*100</f>
        <v>0.41881736612715365</v>
      </c>
      <c r="I4" s="839">
        <v>950</v>
      </c>
      <c r="J4" s="685">
        <v>21</v>
      </c>
      <c r="K4" s="360">
        <v>465</v>
      </c>
      <c r="L4" s="233">
        <f>K4/J4*100</f>
        <v>2214.2857142857142</v>
      </c>
      <c r="M4" s="495">
        <f>K4/I4*100</f>
        <v>48.947368421052637</v>
      </c>
      <c r="N4" s="574">
        <v>8454</v>
      </c>
      <c r="O4" s="575">
        <v>4315</v>
      </c>
      <c r="P4" s="181"/>
      <c r="Q4" s="181"/>
      <c r="R4" s="181"/>
    </row>
    <row r="5" spans="1:18" ht="18" customHeight="1" thickBot="1">
      <c r="A5" s="313" t="s">
        <v>427</v>
      </c>
      <c r="B5" s="314"/>
      <c r="C5" s="305"/>
      <c r="D5" s="33"/>
      <c r="E5" s="306">
        <f t="shared" si="0"/>
        <v>11000</v>
      </c>
      <c r="F5" s="33"/>
      <c r="G5" s="33"/>
      <c r="H5" s="33"/>
      <c r="I5" s="839"/>
      <c r="J5" s="750"/>
      <c r="K5" s="360">
        <v>0</v>
      </c>
      <c r="L5" s="233"/>
      <c r="M5" s="495"/>
      <c r="N5" s="576"/>
      <c r="O5" s="510">
        <v>11000</v>
      </c>
      <c r="P5" s="181"/>
      <c r="Q5" s="181"/>
      <c r="R5" s="181"/>
    </row>
    <row r="6" spans="1:18" ht="18" customHeight="1" thickBot="1">
      <c r="A6" s="313" t="s">
        <v>144</v>
      </c>
      <c r="B6" s="314">
        <v>10137</v>
      </c>
      <c r="C6" s="305">
        <f t="shared" ref="C6:C37" si="2">I6+N6</f>
        <v>10137</v>
      </c>
      <c r="D6" s="33">
        <v>18653.2</v>
      </c>
      <c r="E6" s="306">
        <f t="shared" si="0"/>
        <v>13384.7</v>
      </c>
      <c r="F6" s="33">
        <f t="shared" ref="F6:F58" si="3">E6/D6*100</f>
        <v>71.755516479746106</v>
      </c>
      <c r="G6" s="33">
        <f t="shared" si="1"/>
        <v>132.03807832692118</v>
      </c>
      <c r="H6" s="33">
        <f>SUM(E6/E59)*100</f>
        <v>1.17274995824312</v>
      </c>
      <c r="I6" s="840">
        <v>1219</v>
      </c>
      <c r="J6" s="360">
        <v>6641.6</v>
      </c>
      <c r="K6" s="360">
        <v>922.6</v>
      </c>
      <c r="L6" s="233">
        <f t="shared" ref="L6:L70" si="4">K6/J6*100</f>
        <v>13.891231028667791</v>
      </c>
      <c r="M6" s="495">
        <f t="shared" ref="M6:M54" si="5">K6/I6*100</f>
        <v>75.684987694831833</v>
      </c>
      <c r="N6" s="576">
        <v>8918</v>
      </c>
      <c r="O6" s="510">
        <v>12462.1</v>
      </c>
      <c r="P6" s="181"/>
      <c r="Q6" s="181"/>
      <c r="R6" s="181"/>
    </row>
    <row r="7" spans="1:18" ht="18" customHeight="1" thickBot="1">
      <c r="A7" s="313" t="s">
        <v>290</v>
      </c>
      <c r="B7" s="314">
        <v>9110</v>
      </c>
      <c r="C7" s="305">
        <f t="shared" si="2"/>
        <v>9110</v>
      </c>
      <c r="D7" s="33">
        <v>7516.8</v>
      </c>
      <c r="E7" s="306">
        <f t="shared" si="0"/>
        <v>7135.3</v>
      </c>
      <c r="F7" s="33">
        <f t="shared" si="3"/>
        <v>94.924702000851426</v>
      </c>
      <c r="G7" s="33">
        <f t="shared" si="1"/>
        <v>78.323819978046103</v>
      </c>
      <c r="H7" s="33">
        <f>SUM(E7/E59)*100</f>
        <v>0.62518568044499578</v>
      </c>
      <c r="I7" s="841">
        <v>790</v>
      </c>
      <c r="J7" s="233">
        <v>596.1</v>
      </c>
      <c r="K7" s="233">
        <v>367.9</v>
      </c>
      <c r="L7" s="233">
        <f t="shared" si="4"/>
        <v>61.717832578426432</v>
      </c>
      <c r="M7" s="495">
        <f t="shared" si="5"/>
        <v>46.569620253164558</v>
      </c>
      <c r="N7" s="576">
        <v>8320</v>
      </c>
      <c r="O7" s="510">
        <v>6767.4000000000005</v>
      </c>
      <c r="P7" s="181"/>
      <c r="Q7" s="181"/>
      <c r="R7" s="181"/>
    </row>
    <row r="8" spans="1:18" ht="18" customHeight="1" thickBot="1">
      <c r="A8" s="313" t="s">
        <v>323</v>
      </c>
      <c r="B8" s="314">
        <v>10249</v>
      </c>
      <c r="C8" s="305">
        <f t="shared" si="2"/>
        <v>10249</v>
      </c>
      <c r="D8" s="33">
        <v>9748</v>
      </c>
      <c r="E8" s="306">
        <f t="shared" si="0"/>
        <v>2863</v>
      </c>
      <c r="F8" s="33">
        <f t="shared" si="3"/>
        <v>29.37012720558063</v>
      </c>
      <c r="G8" s="33">
        <f t="shared" si="1"/>
        <v>27.934432627573425</v>
      </c>
      <c r="H8" s="33">
        <f>SUM(E8/E59)*100</f>
        <v>0.2508523261970797</v>
      </c>
      <c r="I8" s="839">
        <v>890</v>
      </c>
      <c r="J8" s="360">
        <v>628</v>
      </c>
      <c r="K8" s="360">
        <v>0</v>
      </c>
      <c r="L8" s="233">
        <f t="shared" si="4"/>
        <v>0</v>
      </c>
      <c r="M8" s="495">
        <f t="shared" si="5"/>
        <v>0</v>
      </c>
      <c r="N8" s="576">
        <v>9359</v>
      </c>
      <c r="O8" s="510">
        <v>2863</v>
      </c>
      <c r="P8" s="181"/>
      <c r="Q8" s="181"/>
      <c r="R8" s="181"/>
    </row>
    <row r="9" spans="1:18" ht="18" customHeight="1" thickBot="1">
      <c r="A9" s="313" t="s">
        <v>324</v>
      </c>
      <c r="B9" s="314">
        <v>2681</v>
      </c>
      <c r="C9" s="305">
        <f t="shared" si="2"/>
        <v>2681</v>
      </c>
      <c r="D9" s="33">
        <v>2448</v>
      </c>
      <c r="E9" s="306">
        <f t="shared" si="0"/>
        <v>445</v>
      </c>
      <c r="F9" s="33">
        <f t="shared" si="3"/>
        <v>18.178104575163399</v>
      </c>
      <c r="G9" s="33">
        <f t="shared" si="1"/>
        <v>16.598284222305111</v>
      </c>
      <c r="H9" s="33">
        <f>SUM(E9/E59)*100</f>
        <v>3.8990319649912841E-2</v>
      </c>
      <c r="I9" s="839">
        <v>252</v>
      </c>
      <c r="J9" s="360">
        <v>184</v>
      </c>
      <c r="K9" s="360">
        <v>0</v>
      </c>
      <c r="L9" s="233">
        <f t="shared" si="4"/>
        <v>0</v>
      </c>
      <c r="M9" s="495">
        <f t="shared" si="5"/>
        <v>0</v>
      </c>
      <c r="N9" s="576">
        <v>2429</v>
      </c>
      <c r="O9" s="510">
        <v>445</v>
      </c>
      <c r="P9" s="181"/>
      <c r="Q9" s="181"/>
      <c r="R9" s="181"/>
    </row>
    <row r="10" spans="1:18" ht="18" customHeight="1" thickBot="1">
      <c r="A10" s="313" t="s">
        <v>153</v>
      </c>
      <c r="B10" s="314">
        <v>272</v>
      </c>
      <c r="C10" s="305">
        <f t="shared" si="2"/>
        <v>272</v>
      </c>
      <c r="D10" s="33">
        <v>221</v>
      </c>
      <c r="E10" s="306">
        <f t="shared" si="0"/>
        <v>82</v>
      </c>
      <c r="F10" s="33">
        <f t="shared" si="3"/>
        <v>37.104072398190048</v>
      </c>
      <c r="G10" s="33">
        <f t="shared" si="1"/>
        <v>30.147058823529409</v>
      </c>
      <c r="H10" s="33">
        <f>SUM(E10/E59)*100</f>
        <v>7.1847330590850637E-3</v>
      </c>
      <c r="I10" s="839">
        <v>27</v>
      </c>
      <c r="J10" s="233">
        <v>0</v>
      </c>
      <c r="K10" s="578">
        <v>0</v>
      </c>
      <c r="L10" s="233" t="e">
        <f t="shared" si="4"/>
        <v>#DIV/0!</v>
      </c>
      <c r="M10" s="495">
        <f t="shared" si="5"/>
        <v>0</v>
      </c>
      <c r="N10" s="576">
        <v>245</v>
      </c>
      <c r="O10" s="510">
        <v>82</v>
      </c>
      <c r="P10" s="181"/>
      <c r="Q10" s="181"/>
      <c r="R10" s="181"/>
    </row>
    <row r="11" spans="1:18" ht="18" customHeight="1" thickBot="1">
      <c r="A11" s="313" t="s">
        <v>154</v>
      </c>
      <c r="B11" s="314"/>
      <c r="C11" s="305">
        <f t="shared" si="2"/>
        <v>0</v>
      </c>
      <c r="D11" s="33">
        <v>2524</v>
      </c>
      <c r="E11" s="306">
        <f t="shared" si="0"/>
        <v>2157</v>
      </c>
      <c r="F11" s="33">
        <f t="shared" si="3"/>
        <v>85.459587955625992</v>
      </c>
      <c r="G11" s="33"/>
      <c r="H11" s="33">
        <f>SUM(E11/E59)*100</f>
        <v>0.18899352693227417</v>
      </c>
      <c r="I11" s="841"/>
      <c r="J11" s="360">
        <v>208</v>
      </c>
      <c r="K11" s="360">
        <v>126</v>
      </c>
      <c r="L11" s="233">
        <f t="shared" si="4"/>
        <v>60.576923076923073</v>
      </c>
      <c r="M11" s="495"/>
      <c r="N11" s="576">
        <v>0</v>
      </c>
      <c r="O11" s="510">
        <v>2031</v>
      </c>
      <c r="P11" s="181"/>
      <c r="Q11" s="181"/>
      <c r="R11" s="181"/>
    </row>
    <row r="12" spans="1:18" ht="18" customHeight="1" thickBot="1">
      <c r="A12" s="315" t="s">
        <v>224</v>
      </c>
      <c r="B12" s="314">
        <v>96395</v>
      </c>
      <c r="C12" s="305">
        <f t="shared" si="2"/>
        <v>96395</v>
      </c>
      <c r="D12" s="33">
        <v>91166</v>
      </c>
      <c r="E12" s="306">
        <f t="shared" si="0"/>
        <v>99595.10000000002</v>
      </c>
      <c r="F12" s="33">
        <f t="shared" si="3"/>
        <v>109.24588113989866</v>
      </c>
      <c r="G12" s="33">
        <f t="shared" ref="G12:G26" si="6">(E12/C12)*100</f>
        <v>103.3197779967841</v>
      </c>
      <c r="H12" s="33">
        <f>SUM(E12/E59)*100</f>
        <v>8.7263927743034504</v>
      </c>
      <c r="I12" s="839">
        <v>9245</v>
      </c>
      <c r="J12" s="360">
        <v>7713</v>
      </c>
      <c r="K12" s="360">
        <v>5493.3</v>
      </c>
      <c r="L12" s="233">
        <f t="shared" si="4"/>
        <v>71.221314663555034</v>
      </c>
      <c r="M12" s="495">
        <f t="shared" si="5"/>
        <v>59.41914548404543</v>
      </c>
      <c r="N12" s="576">
        <v>87150</v>
      </c>
      <c r="O12" s="510">
        <v>94101.800000000017</v>
      </c>
      <c r="P12" s="207" t="s">
        <v>269</v>
      </c>
      <c r="Q12" s="181"/>
      <c r="R12" s="181"/>
    </row>
    <row r="13" spans="1:18" ht="18" customHeight="1" thickBot="1">
      <c r="A13" s="315" t="s">
        <v>233</v>
      </c>
      <c r="B13" s="314">
        <v>16154</v>
      </c>
      <c r="C13" s="305">
        <f t="shared" si="2"/>
        <v>16154</v>
      </c>
      <c r="D13" s="33">
        <v>16700.2</v>
      </c>
      <c r="E13" s="306">
        <f t="shared" si="0"/>
        <v>20980</v>
      </c>
      <c r="F13" s="33">
        <f t="shared" si="3"/>
        <v>125.62723799714972</v>
      </c>
      <c r="G13" s="33">
        <f t="shared" si="6"/>
        <v>129.87495357187075</v>
      </c>
      <c r="H13" s="33">
        <f>SUM(E13/E59)*100</f>
        <v>1.8382402387756662</v>
      </c>
      <c r="I13" s="839">
        <v>2250</v>
      </c>
      <c r="J13" s="360">
        <v>2200</v>
      </c>
      <c r="K13" s="360">
        <v>3600</v>
      </c>
      <c r="L13" s="233">
        <f t="shared" si="4"/>
        <v>163.63636363636365</v>
      </c>
      <c r="M13" s="495">
        <f t="shared" si="5"/>
        <v>160</v>
      </c>
      <c r="N13" s="576">
        <v>13904</v>
      </c>
      <c r="O13" s="510">
        <v>17380</v>
      </c>
      <c r="P13" s="182">
        <f>K4+K10</f>
        <v>465</v>
      </c>
      <c r="Q13" s="181"/>
      <c r="R13" s="181"/>
    </row>
    <row r="14" spans="1:18" ht="18" customHeight="1" thickBot="1">
      <c r="A14" s="293" t="s">
        <v>234</v>
      </c>
      <c r="B14" s="314">
        <v>15797</v>
      </c>
      <c r="C14" s="305">
        <f t="shared" si="2"/>
        <v>15797</v>
      </c>
      <c r="D14" s="33">
        <v>12640</v>
      </c>
      <c r="E14" s="306">
        <f t="shared" si="0"/>
        <v>13551.5</v>
      </c>
      <c r="F14" s="33">
        <f t="shared" si="3"/>
        <v>107.21123417721519</v>
      </c>
      <c r="G14" s="33">
        <f t="shared" si="6"/>
        <v>85.785275685256693</v>
      </c>
      <c r="H14" s="33">
        <f>SUM(E14/E59)*100</f>
        <v>1.1873647567096492</v>
      </c>
      <c r="I14" s="839">
        <v>2533</v>
      </c>
      <c r="J14" s="360">
        <v>1076</v>
      </c>
      <c r="K14" s="360">
        <v>993</v>
      </c>
      <c r="L14" s="233">
        <f t="shared" si="4"/>
        <v>92.286245353159842</v>
      </c>
      <c r="M14" s="495">
        <f t="shared" si="5"/>
        <v>39.202526648243193</v>
      </c>
      <c r="N14" s="576">
        <v>13264</v>
      </c>
      <c r="O14" s="510">
        <v>12558.5</v>
      </c>
      <c r="P14" s="181"/>
      <c r="Q14" s="181"/>
      <c r="R14" s="181"/>
    </row>
    <row r="15" spans="1:18" ht="18" customHeight="1" thickBot="1">
      <c r="A15" s="293" t="s">
        <v>221</v>
      </c>
      <c r="B15" s="314">
        <v>16010</v>
      </c>
      <c r="C15" s="305">
        <f t="shared" si="2"/>
        <v>16010</v>
      </c>
      <c r="D15" s="33">
        <v>14048.4</v>
      </c>
      <c r="E15" s="306">
        <f t="shared" si="0"/>
        <v>13877.199999999999</v>
      </c>
      <c r="F15" s="33">
        <f t="shared" si="3"/>
        <v>98.781355883944073</v>
      </c>
      <c r="G15" s="33">
        <f t="shared" si="6"/>
        <v>86.678326046221116</v>
      </c>
      <c r="H15" s="33">
        <f>SUM(E15/E59)*100</f>
        <v>1.2159021659455518</v>
      </c>
      <c r="I15" s="839">
        <v>1830</v>
      </c>
      <c r="J15" s="360">
        <v>1528.1</v>
      </c>
      <c r="K15" s="360">
        <v>851</v>
      </c>
      <c r="L15" s="233">
        <f t="shared" si="4"/>
        <v>55.690072639225185</v>
      </c>
      <c r="M15" s="495">
        <f t="shared" si="5"/>
        <v>46.502732240437155</v>
      </c>
      <c r="N15" s="576">
        <v>14180</v>
      </c>
      <c r="O15" s="510">
        <v>13026.199999999999</v>
      </c>
      <c r="P15" s="181"/>
      <c r="Q15" s="181"/>
      <c r="R15" s="181"/>
    </row>
    <row r="16" spans="1:18" ht="18" customHeight="1" thickBot="1">
      <c r="A16" s="293" t="s">
        <v>217</v>
      </c>
      <c r="B16" s="314">
        <v>10757</v>
      </c>
      <c r="C16" s="305">
        <f t="shared" si="2"/>
        <v>10757</v>
      </c>
      <c r="D16" s="33">
        <v>8495.6</v>
      </c>
      <c r="E16" s="306">
        <f t="shared" si="0"/>
        <v>8682.2000000000007</v>
      </c>
      <c r="F16" s="33">
        <f t="shared" si="3"/>
        <v>102.19643109374266</v>
      </c>
      <c r="G16" s="33">
        <f t="shared" si="6"/>
        <v>80.712094450125505</v>
      </c>
      <c r="H16" s="33">
        <f>SUM(E16/E59)*100</f>
        <v>0.76072304104376032</v>
      </c>
      <c r="I16" s="839">
        <v>1420</v>
      </c>
      <c r="J16" s="360">
        <v>613.70000000000005</v>
      </c>
      <c r="K16" s="360">
        <v>625.1</v>
      </c>
      <c r="L16" s="233">
        <f t="shared" si="4"/>
        <v>101.85758513931889</v>
      </c>
      <c r="M16" s="495">
        <f t="shared" si="5"/>
        <v>44.021126760563384</v>
      </c>
      <c r="N16" s="576">
        <v>9337</v>
      </c>
      <c r="O16" s="510">
        <v>8057.1</v>
      </c>
      <c r="P16" s="181"/>
      <c r="Q16" s="181"/>
      <c r="R16" s="181"/>
    </row>
    <row r="17" spans="1:18" ht="18" customHeight="1" thickBot="1">
      <c r="A17" s="293" t="s">
        <v>222</v>
      </c>
      <c r="B17" s="314">
        <v>5280</v>
      </c>
      <c r="C17" s="305">
        <f t="shared" si="2"/>
        <v>5280</v>
      </c>
      <c r="D17" s="33">
        <v>3280.2</v>
      </c>
      <c r="E17" s="306">
        <f t="shared" si="0"/>
        <v>1819</v>
      </c>
      <c r="F17" s="33">
        <f t="shared" si="3"/>
        <v>55.453935735625883</v>
      </c>
      <c r="G17" s="33">
        <f t="shared" si="6"/>
        <v>34.450757575757571</v>
      </c>
      <c r="H17" s="33">
        <f>SUM(E17/E59)*100</f>
        <v>0.15937840773750889</v>
      </c>
      <c r="I17" s="839">
        <v>640</v>
      </c>
      <c r="J17" s="360">
        <v>80.900000000000006</v>
      </c>
      <c r="K17" s="360">
        <v>145.80000000000001</v>
      </c>
      <c r="L17" s="233">
        <f t="shared" si="4"/>
        <v>180.22249690976514</v>
      </c>
      <c r="M17" s="495">
        <f t="shared" si="5"/>
        <v>22.781250000000004</v>
      </c>
      <c r="N17" s="576">
        <v>4640</v>
      </c>
      <c r="O17" s="510">
        <v>1673.2</v>
      </c>
      <c r="P17" s="181"/>
      <c r="Q17" s="181"/>
      <c r="R17" s="181"/>
    </row>
    <row r="18" spans="1:18" ht="18" customHeight="1" thickBot="1">
      <c r="A18" s="293" t="s">
        <v>87</v>
      </c>
      <c r="B18" s="314">
        <v>20980</v>
      </c>
      <c r="C18" s="305">
        <f t="shared" si="2"/>
        <v>19380</v>
      </c>
      <c r="D18" s="33">
        <v>7017</v>
      </c>
      <c r="E18" s="306">
        <f t="shared" si="0"/>
        <v>15248</v>
      </c>
      <c r="F18" s="33">
        <f t="shared" si="3"/>
        <v>217.30084081516318</v>
      </c>
      <c r="G18" s="33">
        <f t="shared" si="6"/>
        <v>78.679050567595453</v>
      </c>
      <c r="H18" s="33">
        <f>SUM(E18/E59)*100</f>
        <v>1.3360098742064519</v>
      </c>
      <c r="I18" s="839">
        <v>2293</v>
      </c>
      <c r="J18" s="360">
        <v>981</v>
      </c>
      <c r="K18" s="360">
        <v>1487</v>
      </c>
      <c r="L18" s="233">
        <f t="shared" si="4"/>
        <v>151.58002038735984</v>
      </c>
      <c r="M18" s="495">
        <f t="shared" si="5"/>
        <v>64.849542084605318</v>
      </c>
      <c r="N18" s="576">
        <v>17087</v>
      </c>
      <c r="O18" s="510">
        <v>13761</v>
      </c>
      <c r="P18" s="181"/>
      <c r="Q18" s="181"/>
      <c r="R18" s="181"/>
    </row>
    <row r="19" spans="1:18" ht="18" customHeight="1" thickBot="1">
      <c r="A19" s="293" t="s">
        <v>395</v>
      </c>
      <c r="B19" s="314"/>
      <c r="C19" s="305"/>
      <c r="D19" s="33">
        <v>0</v>
      </c>
      <c r="E19" s="306">
        <f t="shared" si="0"/>
        <v>1532</v>
      </c>
      <c r="F19" s="33" t="e">
        <f t="shared" si="3"/>
        <v>#DIV/0!</v>
      </c>
      <c r="G19" s="33"/>
      <c r="H19" s="33"/>
      <c r="I19" s="839">
        <v>0</v>
      </c>
      <c r="J19" s="360">
        <v>0</v>
      </c>
      <c r="K19" s="360">
        <v>312</v>
      </c>
      <c r="L19" s="233"/>
      <c r="M19" s="495" t="e">
        <f t="shared" si="5"/>
        <v>#DIV/0!</v>
      </c>
      <c r="N19" s="576"/>
      <c r="O19" s="510">
        <v>1220</v>
      </c>
      <c r="P19" s="181"/>
      <c r="Q19" s="181"/>
      <c r="R19" s="181"/>
    </row>
    <row r="20" spans="1:18" ht="18" customHeight="1" thickBot="1">
      <c r="A20" s="316" t="s">
        <v>292</v>
      </c>
      <c r="B20" s="314">
        <v>9030</v>
      </c>
      <c r="C20" s="305">
        <f t="shared" si="2"/>
        <v>9030</v>
      </c>
      <c r="D20" s="33">
        <v>8893</v>
      </c>
      <c r="E20" s="306">
        <f t="shared" si="0"/>
        <v>12000</v>
      </c>
      <c r="F20" s="33">
        <f t="shared" si="3"/>
        <v>134.93759136399416</v>
      </c>
      <c r="G20" s="33">
        <f t="shared" si="6"/>
        <v>132.89036544850498</v>
      </c>
      <c r="H20" s="33">
        <f>SUM(E20/E59)*100</f>
        <v>1.0514243501100093</v>
      </c>
      <c r="I20" s="839">
        <v>880</v>
      </c>
      <c r="J20" s="360">
        <v>801</v>
      </c>
      <c r="K20" s="360">
        <v>1050</v>
      </c>
      <c r="L20" s="233">
        <f t="shared" si="4"/>
        <v>131.08614232209737</v>
      </c>
      <c r="M20" s="495">
        <f t="shared" si="5"/>
        <v>119.31818181818181</v>
      </c>
      <c r="N20" s="576">
        <v>8150</v>
      </c>
      <c r="O20" s="510">
        <v>10950</v>
      </c>
      <c r="P20" s="181"/>
      <c r="Q20" s="181"/>
      <c r="R20" s="181"/>
    </row>
    <row r="21" spans="1:18" ht="18" customHeight="1" thickBot="1">
      <c r="A21" s="316" t="s">
        <v>145</v>
      </c>
      <c r="B21" s="314">
        <v>2656</v>
      </c>
      <c r="C21" s="305">
        <f t="shared" si="2"/>
        <v>2656</v>
      </c>
      <c r="D21" s="33">
        <v>2160</v>
      </c>
      <c r="E21" s="306">
        <f t="shared" si="0"/>
        <v>1153</v>
      </c>
      <c r="F21" s="33">
        <f t="shared" si="3"/>
        <v>53.379629629629633</v>
      </c>
      <c r="G21" s="33">
        <f t="shared" si="6"/>
        <v>43.411144578313255</v>
      </c>
      <c r="H21" s="33">
        <f>SUM(E21/E59)*100</f>
        <v>0.10102435630640338</v>
      </c>
      <c r="I21" s="839">
        <v>330</v>
      </c>
      <c r="J21" s="360">
        <v>350</v>
      </c>
      <c r="K21" s="360">
        <v>70</v>
      </c>
      <c r="L21" s="233"/>
      <c r="M21" s="495">
        <f t="shared" si="5"/>
        <v>21.212121212121211</v>
      </c>
      <c r="N21" s="576">
        <v>2326</v>
      </c>
      <c r="O21" s="510">
        <v>1083</v>
      </c>
      <c r="P21" s="181" t="s">
        <v>364</v>
      </c>
      <c r="Q21" s="181"/>
      <c r="R21" s="181"/>
    </row>
    <row r="22" spans="1:18" ht="18" customHeight="1" thickBot="1">
      <c r="A22" s="316" t="s">
        <v>155</v>
      </c>
      <c r="B22" s="314">
        <v>80499</v>
      </c>
      <c r="C22" s="305">
        <f t="shared" si="2"/>
        <v>80499</v>
      </c>
      <c r="D22" s="33">
        <v>70128</v>
      </c>
      <c r="E22" s="306">
        <f t="shared" si="0"/>
        <v>66283</v>
      </c>
      <c r="F22" s="33">
        <f t="shared" si="3"/>
        <v>94.517168605977645</v>
      </c>
      <c r="G22" s="33">
        <f t="shared" si="6"/>
        <v>82.340153293829729</v>
      </c>
      <c r="H22" s="33">
        <f>SUM(E22/E59)*100</f>
        <v>5.8076300165284787</v>
      </c>
      <c r="I22" s="839">
        <v>8920</v>
      </c>
      <c r="J22" s="360">
        <v>6625</v>
      </c>
      <c r="K22" s="360">
        <v>6418</v>
      </c>
      <c r="L22" s="233">
        <f t="shared" si="4"/>
        <v>96.875471698113202</v>
      </c>
      <c r="M22" s="495">
        <f t="shared" si="5"/>
        <v>71.950672645739914</v>
      </c>
      <c r="N22" s="576">
        <v>71579</v>
      </c>
      <c r="O22" s="510">
        <v>59865</v>
      </c>
      <c r="P22" s="182">
        <f>K15+K16+K17+K18+K20+K21+K22+K23+K24+K25+K26+K27+K28+K29+K54+K13+K12+K19+K5</f>
        <v>33904.200000000004</v>
      </c>
      <c r="Q22" s="181"/>
      <c r="R22" s="181"/>
    </row>
    <row r="23" spans="1:18" ht="18" customHeight="1" thickBot="1">
      <c r="A23" s="316" t="s">
        <v>223</v>
      </c>
      <c r="B23" s="314">
        <v>35105</v>
      </c>
      <c r="C23" s="305">
        <f t="shared" si="2"/>
        <v>35105</v>
      </c>
      <c r="D23" s="33">
        <v>33682</v>
      </c>
      <c r="E23" s="306">
        <f t="shared" si="0"/>
        <v>41221</v>
      </c>
      <c r="F23" s="33">
        <f t="shared" si="3"/>
        <v>122.38287512618015</v>
      </c>
      <c r="G23" s="33">
        <f t="shared" si="6"/>
        <v>117.42201965531976</v>
      </c>
      <c r="H23" s="33">
        <f>SUM(E23/E59)*100</f>
        <v>3.6117302613237241</v>
      </c>
      <c r="I23" s="839">
        <v>3500</v>
      </c>
      <c r="J23" s="360">
        <v>3154</v>
      </c>
      <c r="K23" s="360">
        <v>3589</v>
      </c>
      <c r="L23" s="233">
        <f t="shared" si="4"/>
        <v>113.79201014584655</v>
      </c>
      <c r="M23" s="495">
        <f t="shared" si="5"/>
        <v>102.54285714285713</v>
      </c>
      <c r="N23" s="576">
        <v>31605</v>
      </c>
      <c r="O23" s="510">
        <v>37632</v>
      </c>
      <c r="P23" s="181"/>
      <c r="Q23" s="181"/>
      <c r="R23" s="181"/>
    </row>
    <row r="24" spans="1:18" ht="18" customHeight="1" thickBot="1">
      <c r="A24" s="316" t="s">
        <v>156</v>
      </c>
      <c r="B24" s="314">
        <v>1281</v>
      </c>
      <c r="C24" s="305">
        <f t="shared" si="2"/>
        <v>1281</v>
      </c>
      <c r="D24" s="33">
        <v>1227.7</v>
      </c>
      <c r="E24" s="306">
        <f t="shared" si="0"/>
        <v>1687.1000000000001</v>
      </c>
      <c r="F24" s="33">
        <f t="shared" si="3"/>
        <v>137.4195650403193</v>
      </c>
      <c r="G24" s="33">
        <f t="shared" si="6"/>
        <v>131.70179547228727</v>
      </c>
      <c r="H24" s="33">
        <f>SUM(E24/E59)*100</f>
        <v>0.14782150175588307</v>
      </c>
      <c r="I24" s="839">
        <v>150</v>
      </c>
      <c r="J24" s="360">
        <v>170</v>
      </c>
      <c r="K24" s="233">
        <v>156</v>
      </c>
      <c r="L24" s="233">
        <f t="shared" si="4"/>
        <v>91.764705882352942</v>
      </c>
      <c r="M24" s="495">
        <f t="shared" si="5"/>
        <v>104</v>
      </c>
      <c r="N24" s="576">
        <v>1131</v>
      </c>
      <c r="O24" s="510">
        <v>1531.1000000000001</v>
      </c>
      <c r="P24" s="181"/>
      <c r="Q24" s="181"/>
      <c r="R24" s="181"/>
    </row>
    <row r="25" spans="1:18" ht="18" customHeight="1" thickBot="1">
      <c r="A25" s="316" t="s">
        <v>235</v>
      </c>
      <c r="B25" s="314">
        <v>2035</v>
      </c>
      <c r="C25" s="305">
        <f t="shared" si="2"/>
        <v>2035</v>
      </c>
      <c r="D25" s="33">
        <v>2263.9</v>
      </c>
      <c r="E25" s="306">
        <f t="shared" si="0"/>
        <v>1998</v>
      </c>
      <c r="F25" s="33">
        <f t="shared" si="3"/>
        <v>88.254781571624193</v>
      </c>
      <c r="G25" s="33">
        <f t="shared" si="6"/>
        <v>98.181818181818187</v>
      </c>
      <c r="H25" s="33">
        <f>SUM(E25/E59)*100</f>
        <v>0.17506215429331654</v>
      </c>
      <c r="I25" s="839">
        <v>120</v>
      </c>
      <c r="J25" s="360">
        <v>85</v>
      </c>
      <c r="K25" s="360">
        <v>300</v>
      </c>
      <c r="L25" s="233">
        <f t="shared" si="4"/>
        <v>352.94117647058823</v>
      </c>
      <c r="M25" s="495">
        <f t="shared" si="5"/>
        <v>250</v>
      </c>
      <c r="N25" s="576">
        <v>1915</v>
      </c>
      <c r="O25" s="510">
        <v>1698</v>
      </c>
      <c r="P25" s="181"/>
      <c r="Q25" s="181"/>
      <c r="R25" s="181"/>
    </row>
    <row r="26" spans="1:18" ht="18" customHeight="1" thickBot="1">
      <c r="A26" s="316" t="s">
        <v>175</v>
      </c>
      <c r="B26" s="314">
        <v>5349</v>
      </c>
      <c r="C26" s="305">
        <f t="shared" si="2"/>
        <v>5349</v>
      </c>
      <c r="D26" s="33">
        <v>4370.5</v>
      </c>
      <c r="E26" s="306">
        <f t="shared" si="0"/>
        <v>12318.4</v>
      </c>
      <c r="F26" s="33">
        <f t="shared" si="3"/>
        <v>281.85333485871183</v>
      </c>
      <c r="G26" s="33">
        <f t="shared" si="6"/>
        <v>230.29351280613199</v>
      </c>
      <c r="H26" s="33">
        <f>SUM(E26/E59)*100</f>
        <v>1.0793221428662614</v>
      </c>
      <c r="I26" s="839">
        <v>880</v>
      </c>
      <c r="J26" s="360">
        <v>1709.4</v>
      </c>
      <c r="K26" s="360">
        <v>2753</v>
      </c>
      <c r="L26" s="233">
        <f t="shared" si="4"/>
        <v>161.05066105066103</v>
      </c>
      <c r="M26" s="495">
        <f t="shared" si="5"/>
        <v>312.84090909090907</v>
      </c>
      <c r="N26" s="576">
        <v>4469</v>
      </c>
      <c r="O26" s="510">
        <v>9565.4</v>
      </c>
      <c r="P26" s="181"/>
      <c r="Q26" s="181"/>
      <c r="R26" s="181"/>
    </row>
    <row r="27" spans="1:18" s="230" customFormat="1" ht="18" customHeight="1" thickBot="1">
      <c r="A27" s="317" t="s">
        <v>216</v>
      </c>
      <c r="B27" s="314">
        <v>12850</v>
      </c>
      <c r="C27" s="305">
        <f t="shared" si="2"/>
        <v>12850</v>
      </c>
      <c r="D27" s="33">
        <v>6992</v>
      </c>
      <c r="E27" s="306">
        <f t="shared" si="0"/>
        <v>17938</v>
      </c>
      <c r="F27" s="33">
        <f t="shared" si="3"/>
        <v>256.5503432494279</v>
      </c>
      <c r="G27" s="33">
        <f t="shared" ref="G27:G51" si="7">(E27/C27)*100</f>
        <v>139.59533073929961</v>
      </c>
      <c r="H27" s="33">
        <f>SUM(E27/E59)*100</f>
        <v>1.5717041660227791</v>
      </c>
      <c r="I27" s="839">
        <v>1950</v>
      </c>
      <c r="J27" s="360">
        <v>3252</v>
      </c>
      <c r="K27" s="233">
        <v>2620</v>
      </c>
      <c r="L27" s="233">
        <f t="shared" si="4"/>
        <v>80.565805658056576</v>
      </c>
      <c r="M27" s="495">
        <f t="shared" si="5"/>
        <v>134.35897435897434</v>
      </c>
      <c r="N27" s="576">
        <v>10900</v>
      </c>
      <c r="O27" s="510">
        <v>15318</v>
      </c>
      <c r="P27" s="229"/>
      <c r="Q27" s="229" t="s">
        <v>215</v>
      </c>
      <c r="R27" s="229"/>
    </row>
    <row r="28" spans="1:18" ht="18" customHeight="1" thickBot="1">
      <c r="A28" s="293" t="s">
        <v>387</v>
      </c>
      <c r="B28" s="314">
        <v>736</v>
      </c>
      <c r="C28" s="305">
        <f t="shared" si="2"/>
        <v>736</v>
      </c>
      <c r="D28" s="33">
        <v>760</v>
      </c>
      <c r="E28" s="306">
        <f t="shared" si="0"/>
        <v>1302</v>
      </c>
      <c r="F28" s="33">
        <f t="shared" si="3"/>
        <v>171.31578947368422</v>
      </c>
      <c r="G28" s="33">
        <f t="shared" si="7"/>
        <v>176.90217391304347</v>
      </c>
      <c r="H28" s="33">
        <f>SUM(E28/E59)*100</f>
        <v>0.114079541986936</v>
      </c>
      <c r="I28" s="839">
        <v>75</v>
      </c>
      <c r="J28" s="360">
        <v>49</v>
      </c>
      <c r="K28" s="233">
        <v>124</v>
      </c>
      <c r="L28" s="233">
        <f t="shared" si="4"/>
        <v>253.06122448979593</v>
      </c>
      <c r="M28" s="495">
        <f t="shared" si="5"/>
        <v>165.33333333333334</v>
      </c>
      <c r="N28" s="576">
        <v>661</v>
      </c>
      <c r="O28" s="510">
        <v>1178</v>
      </c>
      <c r="P28" s="168"/>
      <c r="Q28" s="181"/>
      <c r="R28" s="181"/>
    </row>
    <row r="29" spans="1:18" ht="18" customHeight="1" thickBot="1">
      <c r="A29" s="293" t="s">
        <v>236</v>
      </c>
      <c r="B29" s="314">
        <v>8624</v>
      </c>
      <c r="C29" s="305">
        <f t="shared" si="2"/>
        <v>8624</v>
      </c>
      <c r="D29" s="33">
        <v>8967</v>
      </c>
      <c r="E29" s="306">
        <f t="shared" si="0"/>
        <v>15784</v>
      </c>
      <c r="F29" s="33">
        <f t="shared" si="3"/>
        <v>176.02319616371139</v>
      </c>
      <c r="G29" s="33">
        <f t="shared" si="7"/>
        <v>183.02411873840444</v>
      </c>
      <c r="H29" s="33">
        <f>SUM(E29/E59)*100</f>
        <v>1.3829734951780324</v>
      </c>
      <c r="I29" s="839">
        <v>1950</v>
      </c>
      <c r="J29" s="360">
        <v>1800</v>
      </c>
      <c r="K29" s="233">
        <v>3660</v>
      </c>
      <c r="L29" s="233">
        <f t="shared" si="4"/>
        <v>203.33333333333331</v>
      </c>
      <c r="M29" s="495">
        <f t="shared" si="5"/>
        <v>187.69230769230768</v>
      </c>
      <c r="N29" s="576">
        <v>6674</v>
      </c>
      <c r="O29" s="510">
        <v>12124</v>
      </c>
      <c r="P29" s="182"/>
      <c r="Q29" s="181"/>
      <c r="R29" s="181"/>
    </row>
    <row r="30" spans="1:18" ht="18" customHeight="1" thickBot="1">
      <c r="A30" s="293" t="s">
        <v>293</v>
      </c>
      <c r="B30" s="314">
        <v>2035</v>
      </c>
      <c r="C30" s="305">
        <f t="shared" si="2"/>
        <v>2035</v>
      </c>
      <c r="D30" s="33">
        <v>2003</v>
      </c>
      <c r="E30" s="306">
        <f t="shared" si="0"/>
        <v>2752</v>
      </c>
      <c r="F30" s="33">
        <f t="shared" si="3"/>
        <v>137.39390913629558</v>
      </c>
      <c r="G30" s="33">
        <f t="shared" si="7"/>
        <v>135.23341523341523</v>
      </c>
      <c r="H30" s="33">
        <f>SUM(E30/E59)*100</f>
        <v>0.24112665095856212</v>
      </c>
      <c r="I30" s="839">
        <v>207</v>
      </c>
      <c r="J30" s="360">
        <v>370</v>
      </c>
      <c r="K30" s="233">
        <v>230</v>
      </c>
      <c r="L30" s="233">
        <f t="shared" si="4"/>
        <v>62.162162162162161</v>
      </c>
      <c r="M30" s="495">
        <f t="shared" si="5"/>
        <v>111.11111111111111</v>
      </c>
      <c r="N30" s="576">
        <v>1828</v>
      </c>
      <c r="O30" s="510">
        <v>2522</v>
      </c>
      <c r="P30" s="181"/>
      <c r="Q30" s="181"/>
      <c r="R30" s="181"/>
    </row>
    <row r="31" spans="1:18" ht="18" customHeight="1" thickBot="1">
      <c r="A31" s="293" t="s">
        <v>225</v>
      </c>
      <c r="B31" s="314">
        <v>873</v>
      </c>
      <c r="C31" s="305">
        <f t="shared" si="2"/>
        <v>873</v>
      </c>
      <c r="D31" s="33">
        <v>825</v>
      </c>
      <c r="E31" s="306">
        <f t="shared" si="0"/>
        <v>690</v>
      </c>
      <c r="F31" s="33">
        <f t="shared" si="3"/>
        <v>83.636363636363626</v>
      </c>
      <c r="G31" s="33">
        <f t="shared" si="7"/>
        <v>79.037800687285227</v>
      </c>
      <c r="H31" s="33">
        <f>SUM(E31/E59)*100</f>
        <v>6.0456900131325528E-2</v>
      </c>
      <c r="I31" s="839">
        <v>88</v>
      </c>
      <c r="J31" s="360">
        <v>60</v>
      </c>
      <c r="K31" s="233">
        <v>30</v>
      </c>
      <c r="L31" s="233">
        <f t="shared" si="4"/>
        <v>50</v>
      </c>
      <c r="M31" s="495">
        <f t="shared" si="5"/>
        <v>34.090909090909086</v>
      </c>
      <c r="N31" s="576">
        <v>785</v>
      </c>
      <c r="O31" s="510">
        <v>660</v>
      </c>
      <c r="P31" s="181"/>
      <c r="Q31" s="181"/>
      <c r="R31" s="181"/>
    </row>
    <row r="32" spans="1:18" ht="18" customHeight="1" thickBot="1">
      <c r="A32" s="293" t="s">
        <v>226</v>
      </c>
      <c r="B32" s="314">
        <v>1031</v>
      </c>
      <c r="C32" s="305">
        <f t="shared" si="2"/>
        <v>1031</v>
      </c>
      <c r="D32" s="33">
        <v>1091.7</v>
      </c>
      <c r="E32" s="306">
        <f t="shared" si="0"/>
        <v>1038.8</v>
      </c>
      <c r="F32" s="33">
        <f t="shared" si="3"/>
        <v>95.154346432170001</v>
      </c>
      <c r="G32" s="33">
        <f t="shared" si="7"/>
        <v>100.75654704170707</v>
      </c>
      <c r="H32" s="33">
        <f>SUM(E32/E59)*100</f>
        <v>9.10183012411898E-2</v>
      </c>
      <c r="I32" s="839">
        <v>123</v>
      </c>
      <c r="J32" s="360">
        <v>153.69999999999999</v>
      </c>
      <c r="K32" s="360">
        <v>95.4</v>
      </c>
      <c r="L32" s="233">
        <f t="shared" si="4"/>
        <v>62.068965517241395</v>
      </c>
      <c r="M32" s="495">
        <f t="shared" si="5"/>
        <v>77.560975609756099</v>
      </c>
      <c r="N32" s="576">
        <v>908</v>
      </c>
      <c r="O32" s="510">
        <v>943.4</v>
      </c>
      <c r="P32" s="182"/>
      <c r="Q32" s="181"/>
      <c r="R32" s="181"/>
    </row>
    <row r="33" spans="1:18" ht="18" customHeight="1" thickBot="1">
      <c r="A33" s="318" t="s">
        <v>237</v>
      </c>
      <c r="B33" s="314">
        <v>1120</v>
      </c>
      <c r="C33" s="305">
        <f t="shared" si="2"/>
        <v>1120</v>
      </c>
      <c r="D33" s="33">
        <v>1539.3</v>
      </c>
      <c r="E33" s="306">
        <f t="shared" si="0"/>
        <v>433.8</v>
      </c>
      <c r="F33" s="33">
        <f t="shared" si="3"/>
        <v>28.181641005651919</v>
      </c>
      <c r="G33" s="33">
        <f t="shared" si="7"/>
        <v>38.732142857142861</v>
      </c>
      <c r="H33" s="33">
        <f>SUM(E33/E59)*100</f>
        <v>3.8008990256476839E-2</v>
      </c>
      <c r="I33" s="839">
        <v>98</v>
      </c>
      <c r="J33" s="360">
        <v>86</v>
      </c>
      <c r="K33" s="360">
        <v>0</v>
      </c>
      <c r="L33" s="233">
        <f t="shared" si="4"/>
        <v>0</v>
      </c>
      <c r="M33" s="495">
        <f t="shared" si="5"/>
        <v>0</v>
      </c>
      <c r="N33" s="576">
        <v>1022</v>
      </c>
      <c r="O33" s="510">
        <v>433.8</v>
      </c>
      <c r="P33" s="181"/>
      <c r="Q33" s="181"/>
      <c r="R33" s="181"/>
    </row>
    <row r="34" spans="1:18" ht="18" customHeight="1" thickBot="1">
      <c r="A34" s="318" t="s">
        <v>294</v>
      </c>
      <c r="B34" s="314">
        <v>5958</v>
      </c>
      <c r="C34" s="305">
        <f t="shared" si="2"/>
        <v>5958</v>
      </c>
      <c r="D34" s="33">
        <v>3590</v>
      </c>
      <c r="E34" s="306">
        <f t="shared" si="0"/>
        <v>3960</v>
      </c>
      <c r="F34" s="33">
        <f t="shared" si="3"/>
        <v>110.30640668523677</v>
      </c>
      <c r="G34" s="33">
        <f t="shared" si="7"/>
        <v>66.465256797583081</v>
      </c>
      <c r="H34" s="33">
        <f>SUM(E34/E59)*100</f>
        <v>0.34697003553630307</v>
      </c>
      <c r="I34" s="839">
        <v>559</v>
      </c>
      <c r="J34" s="360">
        <v>290</v>
      </c>
      <c r="K34" s="233">
        <v>340</v>
      </c>
      <c r="L34" s="233">
        <f t="shared" si="4"/>
        <v>117.24137931034481</v>
      </c>
      <c r="M34" s="495">
        <f t="shared" si="5"/>
        <v>60.822898032200357</v>
      </c>
      <c r="N34" s="576">
        <v>5399</v>
      </c>
      <c r="O34" s="510">
        <v>3620</v>
      </c>
      <c r="P34" s="181"/>
      <c r="Q34" s="181"/>
      <c r="R34" s="181"/>
    </row>
    <row r="35" spans="1:18" ht="18" customHeight="1" thickBot="1">
      <c r="A35" s="318" t="s">
        <v>296</v>
      </c>
      <c r="B35" s="314">
        <v>3458</v>
      </c>
      <c r="C35" s="305">
        <f t="shared" si="2"/>
        <v>3458</v>
      </c>
      <c r="D35" s="33">
        <v>3110</v>
      </c>
      <c r="E35" s="306">
        <f t="shared" si="0"/>
        <v>3690</v>
      </c>
      <c r="F35" s="33">
        <f t="shared" si="3"/>
        <v>118.64951768488746</v>
      </c>
      <c r="G35" s="33">
        <f t="shared" si="7"/>
        <v>106.70908039329092</v>
      </c>
      <c r="H35" s="33">
        <f>SUM(E35/E59)*100</f>
        <v>0.32331298765882782</v>
      </c>
      <c r="I35" s="839">
        <v>340</v>
      </c>
      <c r="J35" s="360">
        <v>230</v>
      </c>
      <c r="K35" s="233">
        <v>310</v>
      </c>
      <c r="L35" s="233">
        <f t="shared" si="4"/>
        <v>134.78260869565219</v>
      </c>
      <c r="M35" s="495">
        <f t="shared" si="5"/>
        <v>91.17647058823529</v>
      </c>
      <c r="N35" s="576">
        <v>3118</v>
      </c>
      <c r="O35" s="510">
        <v>3380</v>
      </c>
      <c r="P35" s="181"/>
      <c r="Q35" s="181"/>
      <c r="R35" s="181"/>
    </row>
    <row r="36" spans="1:18" ht="18" customHeight="1" thickBot="1">
      <c r="A36" s="293" t="s">
        <v>295</v>
      </c>
      <c r="B36" s="314">
        <v>15204</v>
      </c>
      <c r="C36" s="305">
        <f t="shared" si="2"/>
        <v>15204</v>
      </c>
      <c r="D36" s="33">
        <v>11100</v>
      </c>
      <c r="E36" s="306">
        <f t="shared" si="0"/>
        <v>13210</v>
      </c>
      <c r="F36" s="33">
        <f t="shared" si="3"/>
        <v>119.00900900900902</v>
      </c>
      <c r="G36" s="33">
        <f t="shared" si="7"/>
        <v>86.885030255196</v>
      </c>
      <c r="H36" s="33">
        <f>SUM(E36/E59)*100</f>
        <v>1.1574429720794353</v>
      </c>
      <c r="I36" s="839">
        <v>1426</v>
      </c>
      <c r="J36" s="360">
        <v>980</v>
      </c>
      <c r="K36" s="233">
        <v>1200</v>
      </c>
      <c r="L36" s="233">
        <f t="shared" si="4"/>
        <v>122.44897959183673</v>
      </c>
      <c r="M36" s="495">
        <f t="shared" si="5"/>
        <v>84.151472650771382</v>
      </c>
      <c r="N36" s="576">
        <v>13778</v>
      </c>
      <c r="O36" s="510">
        <v>12010</v>
      </c>
      <c r="P36" s="181"/>
      <c r="Q36" s="181"/>
      <c r="R36" s="181"/>
    </row>
    <row r="37" spans="1:18" ht="18" customHeight="1" thickBot="1">
      <c r="A37" s="293" t="s">
        <v>179</v>
      </c>
      <c r="B37" s="314">
        <v>17231</v>
      </c>
      <c r="C37" s="305">
        <f t="shared" si="2"/>
        <v>17231</v>
      </c>
      <c r="D37" s="33">
        <v>17295</v>
      </c>
      <c r="E37" s="306">
        <f t="shared" ref="E37:E59" si="8">K37+O37</f>
        <v>29950</v>
      </c>
      <c r="F37" s="33">
        <f t="shared" si="3"/>
        <v>173.17143683145417</v>
      </c>
      <c r="G37" s="33">
        <f t="shared" si="7"/>
        <v>173.81463641111949</v>
      </c>
      <c r="H37" s="33">
        <f>SUM(E37/E59)*100</f>
        <v>2.624179940482898</v>
      </c>
      <c r="I37" s="839">
        <v>1880</v>
      </c>
      <c r="J37" s="360">
        <v>1500</v>
      </c>
      <c r="K37" s="233">
        <v>3100</v>
      </c>
      <c r="L37" s="233">
        <f t="shared" si="4"/>
        <v>206.66666666666669</v>
      </c>
      <c r="M37" s="495">
        <f t="shared" si="5"/>
        <v>164.89361702127661</v>
      </c>
      <c r="N37" s="576">
        <v>15351</v>
      </c>
      <c r="O37" s="510">
        <v>26850</v>
      </c>
      <c r="P37" s="181" t="s">
        <v>270</v>
      </c>
      <c r="Q37" s="181"/>
      <c r="R37" s="181"/>
    </row>
    <row r="38" spans="1:18" ht="18" customHeight="1" thickBot="1">
      <c r="A38" s="293" t="s">
        <v>238</v>
      </c>
      <c r="B38" s="314">
        <v>46813</v>
      </c>
      <c r="C38" s="305">
        <f t="shared" ref="C38:C59" si="9">I38+N38</f>
        <v>46813</v>
      </c>
      <c r="D38" s="33">
        <v>42475</v>
      </c>
      <c r="E38" s="306">
        <f t="shared" si="8"/>
        <v>52532</v>
      </c>
      <c r="F38" s="33">
        <f t="shared" si="3"/>
        <v>123.6774573278399</v>
      </c>
      <c r="G38" s="33">
        <f t="shared" si="7"/>
        <v>112.21669194454532</v>
      </c>
      <c r="H38" s="33">
        <f>SUM(E38/E59)*100</f>
        <v>4.6027853299982509</v>
      </c>
      <c r="I38" s="839">
        <v>4763</v>
      </c>
      <c r="J38" s="360">
        <v>4807</v>
      </c>
      <c r="K38" s="233">
        <v>4005</v>
      </c>
      <c r="L38" s="233">
        <f t="shared" si="4"/>
        <v>83.315997503640531</v>
      </c>
      <c r="M38" s="495">
        <f t="shared" si="5"/>
        <v>84.08566029813143</v>
      </c>
      <c r="N38" s="576">
        <v>42050</v>
      </c>
      <c r="O38" s="510">
        <v>48527</v>
      </c>
      <c r="P38" s="181">
        <f>K37+K38+K39</f>
        <v>9205</v>
      </c>
      <c r="Q38" s="181"/>
      <c r="R38" s="181"/>
    </row>
    <row r="39" spans="1:18" ht="18" customHeight="1" thickBot="1">
      <c r="A39" s="318" t="s">
        <v>239</v>
      </c>
      <c r="B39" s="314">
        <v>26886</v>
      </c>
      <c r="C39" s="305">
        <f t="shared" si="9"/>
        <v>26886</v>
      </c>
      <c r="D39" s="33">
        <v>25500</v>
      </c>
      <c r="E39" s="306">
        <f t="shared" si="8"/>
        <v>23450</v>
      </c>
      <c r="F39" s="33">
        <f t="shared" si="3"/>
        <v>91.960784313725483</v>
      </c>
      <c r="G39" s="33">
        <f t="shared" si="7"/>
        <v>87.2201145577624</v>
      </c>
      <c r="H39" s="33">
        <f>SUM(E39/E59)*100</f>
        <v>2.0546584175066429</v>
      </c>
      <c r="I39" s="839">
        <v>2450</v>
      </c>
      <c r="J39" s="360">
        <v>2000</v>
      </c>
      <c r="K39" s="233">
        <v>2100</v>
      </c>
      <c r="L39" s="233">
        <f t="shared" si="4"/>
        <v>105</v>
      </c>
      <c r="M39" s="495">
        <f t="shared" si="5"/>
        <v>85.714285714285708</v>
      </c>
      <c r="N39" s="576">
        <v>24436</v>
      </c>
      <c r="O39" s="510">
        <v>21350</v>
      </c>
      <c r="P39" s="181"/>
      <c r="Q39" s="181"/>
      <c r="R39" s="181"/>
    </row>
    <row r="40" spans="1:18" ht="18" customHeight="1" thickBot="1">
      <c r="A40" s="318" t="s">
        <v>227</v>
      </c>
      <c r="B40" s="314">
        <v>1494</v>
      </c>
      <c r="C40" s="305">
        <f t="shared" si="9"/>
        <v>1494</v>
      </c>
      <c r="D40" s="33">
        <v>1499</v>
      </c>
      <c r="E40" s="306">
        <f t="shared" si="8"/>
        <v>2013.5</v>
      </c>
      <c r="F40" s="33">
        <f t="shared" si="3"/>
        <v>134.32288192128087</v>
      </c>
      <c r="G40" s="33">
        <f t="shared" si="7"/>
        <v>134.77242302543507</v>
      </c>
      <c r="H40" s="33">
        <f>SUM(E40/E59)*100</f>
        <v>0.1764202440788753</v>
      </c>
      <c r="I40" s="839">
        <v>133</v>
      </c>
      <c r="J40" s="360">
        <v>95</v>
      </c>
      <c r="K40" s="233">
        <v>156</v>
      </c>
      <c r="L40" s="233">
        <f t="shared" si="4"/>
        <v>164.21052631578948</v>
      </c>
      <c r="M40" s="495">
        <f t="shared" si="5"/>
        <v>117.29323308270676</v>
      </c>
      <c r="N40" s="576">
        <v>1361</v>
      </c>
      <c r="O40" s="510">
        <v>1857.5</v>
      </c>
      <c r="P40" s="181"/>
      <c r="Q40" s="181"/>
      <c r="R40" s="181"/>
    </row>
    <row r="41" spans="1:18" ht="18" customHeight="1" thickBot="1">
      <c r="A41" s="319" t="s">
        <v>228</v>
      </c>
      <c r="B41" s="314">
        <v>2816</v>
      </c>
      <c r="C41" s="305">
        <f t="shared" si="9"/>
        <v>2816</v>
      </c>
      <c r="D41" s="33">
        <v>2970</v>
      </c>
      <c r="E41" s="306">
        <f t="shared" si="8"/>
        <v>2879</v>
      </c>
      <c r="F41" s="33">
        <f t="shared" si="3"/>
        <v>96.936026936026934</v>
      </c>
      <c r="G41" s="33">
        <f t="shared" si="7"/>
        <v>102.23721590909092</v>
      </c>
      <c r="H41" s="33">
        <f>SUM(E41/E59)*100</f>
        <v>0.25225422533055974</v>
      </c>
      <c r="I41" s="839">
        <v>270</v>
      </c>
      <c r="J41" s="360">
        <v>300</v>
      </c>
      <c r="K41" s="233">
        <v>148</v>
      </c>
      <c r="L41" s="233">
        <f t="shared" si="4"/>
        <v>49.333333333333336</v>
      </c>
      <c r="M41" s="495">
        <f t="shared" si="5"/>
        <v>54.814814814814817</v>
      </c>
      <c r="N41" s="576">
        <v>2546</v>
      </c>
      <c r="O41" s="510">
        <v>2731</v>
      </c>
      <c r="P41" s="182"/>
      <c r="Q41" s="182"/>
      <c r="R41" s="181"/>
    </row>
    <row r="42" spans="1:18" ht="18" customHeight="1" thickBot="1">
      <c r="A42" s="318" t="s">
        <v>229</v>
      </c>
      <c r="B42" s="314">
        <v>0</v>
      </c>
      <c r="C42" s="305">
        <f t="shared" si="9"/>
        <v>0</v>
      </c>
      <c r="D42" s="33">
        <v>234</v>
      </c>
      <c r="E42" s="306">
        <f t="shared" si="8"/>
        <v>0</v>
      </c>
      <c r="F42" s="33">
        <f t="shared" si="3"/>
        <v>0</v>
      </c>
      <c r="G42" s="33" t="e">
        <f t="shared" si="7"/>
        <v>#DIV/0!</v>
      </c>
      <c r="H42" s="33">
        <f>SUM(E42/E59)*100</f>
        <v>0</v>
      </c>
      <c r="I42" s="839">
        <v>0</v>
      </c>
      <c r="J42" s="360">
        <v>0</v>
      </c>
      <c r="K42" s="360">
        <v>0</v>
      </c>
      <c r="L42" s="233" t="e">
        <f t="shared" si="4"/>
        <v>#DIV/0!</v>
      </c>
      <c r="M42" s="495"/>
      <c r="N42" s="576">
        <v>0</v>
      </c>
      <c r="O42" s="510">
        <v>0</v>
      </c>
      <c r="P42" s="181"/>
      <c r="Q42" s="181"/>
      <c r="R42" s="181"/>
    </row>
    <row r="43" spans="1:18" ht="18" customHeight="1" thickBot="1">
      <c r="A43" s="320" t="s">
        <v>230</v>
      </c>
      <c r="B43" s="314">
        <v>0</v>
      </c>
      <c r="C43" s="305">
        <f t="shared" si="9"/>
        <v>0</v>
      </c>
      <c r="D43" s="33">
        <v>780</v>
      </c>
      <c r="E43" s="306">
        <f t="shared" si="8"/>
        <v>0</v>
      </c>
      <c r="F43" s="33">
        <f t="shared" si="3"/>
        <v>0</v>
      </c>
      <c r="G43" s="33" t="e">
        <f t="shared" si="7"/>
        <v>#DIV/0!</v>
      </c>
      <c r="H43" s="33">
        <f>SUM(E43/E59)*100</f>
        <v>0</v>
      </c>
      <c r="I43" s="839">
        <v>0</v>
      </c>
      <c r="J43" s="360">
        <v>0</v>
      </c>
      <c r="K43" s="360">
        <v>0</v>
      </c>
      <c r="L43" s="233"/>
      <c r="M43" s="495"/>
      <c r="N43" s="576">
        <v>0</v>
      </c>
      <c r="O43" s="510">
        <v>0</v>
      </c>
      <c r="P43" s="182"/>
      <c r="Q43" s="181"/>
      <c r="R43" s="181"/>
    </row>
    <row r="44" spans="1:18" ht="18" customHeight="1" thickBot="1">
      <c r="A44" s="320" t="s">
        <v>240</v>
      </c>
      <c r="B44" s="314">
        <v>836</v>
      </c>
      <c r="C44" s="305">
        <f t="shared" si="9"/>
        <v>836</v>
      </c>
      <c r="D44" s="33">
        <v>594</v>
      </c>
      <c r="E44" s="306">
        <f t="shared" si="8"/>
        <v>840</v>
      </c>
      <c r="F44" s="33">
        <f t="shared" si="3"/>
        <v>141.41414141414143</v>
      </c>
      <c r="G44" s="33">
        <f t="shared" si="7"/>
        <v>100.47846889952152</v>
      </c>
      <c r="H44" s="33">
        <f>SUM(E44/E59)*100</f>
        <v>7.3599704507700647E-2</v>
      </c>
      <c r="I44" s="839">
        <v>95</v>
      </c>
      <c r="J44" s="659">
        <v>55</v>
      </c>
      <c r="K44" s="659">
        <v>73</v>
      </c>
      <c r="L44" s="233">
        <f t="shared" si="4"/>
        <v>132.72727272727275</v>
      </c>
      <c r="M44" s="495">
        <f t="shared" si="5"/>
        <v>76.84210526315789</v>
      </c>
      <c r="N44" s="576">
        <v>741</v>
      </c>
      <c r="O44" s="510">
        <v>767</v>
      </c>
      <c r="P44" s="181"/>
      <c r="Q44" s="181"/>
      <c r="R44" s="181"/>
    </row>
    <row r="45" spans="1:18" ht="18" customHeight="1" thickBot="1">
      <c r="A45" s="320" t="s">
        <v>241</v>
      </c>
      <c r="B45" s="314">
        <v>475</v>
      </c>
      <c r="C45" s="305">
        <f t="shared" si="9"/>
        <v>475</v>
      </c>
      <c r="D45" s="33">
        <v>543</v>
      </c>
      <c r="E45" s="306">
        <f t="shared" si="8"/>
        <v>882</v>
      </c>
      <c r="F45" s="33">
        <f t="shared" si="3"/>
        <v>162.43093922651934</v>
      </c>
      <c r="G45" s="33">
        <f t="shared" si="7"/>
        <v>185.68421052631578</v>
      </c>
      <c r="H45" s="33">
        <f>SUM(E45/E59)*100</f>
        <v>7.7279689733085688E-2</v>
      </c>
      <c r="I45" s="839">
        <v>46</v>
      </c>
      <c r="J45" s="683">
        <v>23</v>
      </c>
      <c r="K45" s="659">
        <v>29</v>
      </c>
      <c r="L45" s="233">
        <f t="shared" si="4"/>
        <v>126.08695652173914</v>
      </c>
      <c r="M45" s="495">
        <f t="shared" si="5"/>
        <v>63.04347826086957</v>
      </c>
      <c r="N45" s="576">
        <v>429</v>
      </c>
      <c r="O45" s="510">
        <v>853</v>
      </c>
      <c r="P45" s="182"/>
      <c r="Q45" s="182"/>
      <c r="R45" s="181"/>
    </row>
    <row r="46" spans="1:18" ht="18" customHeight="1" thickBot="1">
      <c r="A46" s="320" t="s">
        <v>363</v>
      </c>
      <c r="B46" s="314">
        <v>1414</v>
      </c>
      <c r="C46" s="305">
        <f t="shared" si="9"/>
        <v>1414</v>
      </c>
      <c r="D46" s="33">
        <v>1070</v>
      </c>
      <c r="E46" s="306">
        <f t="shared" si="8"/>
        <v>933</v>
      </c>
      <c r="F46" s="33">
        <f t="shared" si="3"/>
        <v>87.196261682242991</v>
      </c>
      <c r="G46" s="33">
        <f t="shared" si="7"/>
        <v>65.983026874115978</v>
      </c>
      <c r="H46" s="33">
        <f>SUM(E46/E59)*100</f>
        <v>8.1748243221053229E-2</v>
      </c>
      <c r="I46" s="839">
        <v>220</v>
      </c>
      <c r="J46" s="684">
        <v>74</v>
      </c>
      <c r="K46" s="233">
        <v>90</v>
      </c>
      <c r="L46" s="233">
        <f t="shared" si="4"/>
        <v>121.62162162162163</v>
      </c>
      <c r="M46" s="495">
        <f t="shared" si="5"/>
        <v>40.909090909090914</v>
      </c>
      <c r="N46" s="576">
        <v>1194</v>
      </c>
      <c r="O46" s="510">
        <v>843</v>
      </c>
      <c r="P46" s="181"/>
      <c r="Q46" s="181"/>
      <c r="R46" s="181"/>
    </row>
    <row r="47" spans="1:18" ht="18" customHeight="1" thickBot="1">
      <c r="A47" s="320" t="s">
        <v>242</v>
      </c>
      <c r="B47" s="314">
        <v>280</v>
      </c>
      <c r="C47" s="305">
        <f t="shared" si="9"/>
        <v>280</v>
      </c>
      <c r="D47" s="33">
        <v>195</v>
      </c>
      <c r="E47" s="306">
        <f t="shared" si="8"/>
        <v>46</v>
      </c>
      <c r="F47" s="33">
        <f t="shared" si="3"/>
        <v>23.589743589743588</v>
      </c>
      <c r="G47" s="33">
        <f t="shared" si="7"/>
        <v>16.428571428571427</v>
      </c>
      <c r="H47" s="33">
        <f>SUM(E47/E59)*100</f>
        <v>4.0304600087550354E-3</v>
      </c>
      <c r="I47" s="839">
        <v>50</v>
      </c>
      <c r="J47" s="684">
        <v>15</v>
      </c>
      <c r="K47" s="233">
        <v>0</v>
      </c>
      <c r="L47" s="233"/>
      <c r="M47" s="495">
        <f t="shared" si="5"/>
        <v>0</v>
      </c>
      <c r="N47" s="576">
        <v>230</v>
      </c>
      <c r="O47" s="510">
        <v>46</v>
      </c>
      <c r="P47" s="181"/>
      <c r="Q47" s="181"/>
      <c r="R47" s="181"/>
    </row>
    <row r="48" spans="1:18" ht="18" customHeight="1" thickBot="1">
      <c r="A48" s="318" t="s">
        <v>243</v>
      </c>
      <c r="B48" s="314">
        <v>957</v>
      </c>
      <c r="C48" s="305">
        <f t="shared" si="9"/>
        <v>957</v>
      </c>
      <c r="D48" s="33">
        <v>1003</v>
      </c>
      <c r="E48" s="306">
        <f t="shared" si="8"/>
        <v>2327</v>
      </c>
      <c r="F48" s="33">
        <f t="shared" si="3"/>
        <v>232.00398803589229</v>
      </c>
      <c r="G48" s="33">
        <f t="shared" si="7"/>
        <v>243.15569487983279</v>
      </c>
      <c r="H48" s="33">
        <f>SUM(E48/E59)*100</f>
        <v>0.20388870522549929</v>
      </c>
      <c r="I48" s="839">
        <v>85</v>
      </c>
      <c r="J48" s="684">
        <v>67</v>
      </c>
      <c r="K48" s="233">
        <v>147</v>
      </c>
      <c r="L48" s="233">
        <f t="shared" si="4"/>
        <v>219.40298507462686</v>
      </c>
      <c r="M48" s="495">
        <f t="shared" si="5"/>
        <v>172.94117647058823</v>
      </c>
      <c r="N48" s="576">
        <v>872</v>
      </c>
      <c r="O48" s="510">
        <v>2180</v>
      </c>
      <c r="P48" s="182"/>
      <c r="Q48" s="181"/>
      <c r="R48" s="181"/>
    </row>
    <row r="49" spans="1:18" ht="18" customHeight="1" thickBot="1">
      <c r="A49" s="318" t="s">
        <v>244</v>
      </c>
      <c r="B49" s="314">
        <v>0</v>
      </c>
      <c r="C49" s="305">
        <f t="shared" si="9"/>
        <v>57</v>
      </c>
      <c r="D49" s="33">
        <v>293</v>
      </c>
      <c r="E49" s="306">
        <f t="shared" si="8"/>
        <v>0</v>
      </c>
      <c r="F49" s="33">
        <f t="shared" si="3"/>
        <v>0</v>
      </c>
      <c r="G49" s="33">
        <f t="shared" si="7"/>
        <v>0</v>
      </c>
      <c r="H49" s="33">
        <f>SUM(E49/E59)*100</f>
        <v>0</v>
      </c>
      <c r="I49" s="839">
        <v>0</v>
      </c>
      <c r="J49" s="684">
        <v>0</v>
      </c>
      <c r="K49" s="233">
        <v>0</v>
      </c>
      <c r="L49" s="233" t="e">
        <f t="shared" si="4"/>
        <v>#DIV/0!</v>
      </c>
      <c r="M49" s="495"/>
      <c r="N49" s="576">
        <v>57</v>
      </c>
      <c r="O49" s="510">
        <v>0</v>
      </c>
      <c r="P49" s="181"/>
      <c r="Q49" s="181"/>
      <c r="R49" s="181"/>
    </row>
    <row r="50" spans="1:18" ht="18" customHeight="1" thickBot="1">
      <c r="A50" s="318" t="s">
        <v>245</v>
      </c>
      <c r="B50" s="314">
        <v>663</v>
      </c>
      <c r="C50" s="305">
        <f t="shared" si="9"/>
        <v>606</v>
      </c>
      <c r="D50" s="33">
        <v>656</v>
      </c>
      <c r="E50" s="306">
        <f t="shared" si="8"/>
        <v>699</v>
      </c>
      <c r="F50" s="33">
        <f t="shared" si="3"/>
        <v>106.55487804878048</v>
      </c>
      <c r="G50" s="33">
        <f t="shared" si="7"/>
        <v>115.34653465346534</v>
      </c>
      <c r="H50" s="33">
        <f>SUM(E50/E59)*100</f>
        <v>6.1245468393908042E-2</v>
      </c>
      <c r="I50" s="839">
        <v>62</v>
      </c>
      <c r="J50" s="684">
        <v>67</v>
      </c>
      <c r="K50" s="233">
        <v>45</v>
      </c>
      <c r="L50" s="233">
        <f t="shared" si="4"/>
        <v>67.164179104477611</v>
      </c>
      <c r="M50" s="495">
        <f t="shared" si="5"/>
        <v>72.58064516129032</v>
      </c>
      <c r="N50" s="576">
        <v>544</v>
      </c>
      <c r="O50" s="510">
        <v>654</v>
      </c>
      <c r="P50" s="181"/>
      <c r="Q50" s="181"/>
      <c r="R50" s="181"/>
    </row>
    <row r="51" spans="1:18" ht="18" customHeight="1" thickBot="1">
      <c r="A51" s="318" t="s">
        <v>246</v>
      </c>
      <c r="B51" s="314">
        <v>299</v>
      </c>
      <c r="C51" s="305">
        <f t="shared" si="9"/>
        <v>299</v>
      </c>
      <c r="D51" s="33">
        <v>344</v>
      </c>
      <c r="E51" s="306">
        <f t="shared" si="8"/>
        <v>984</v>
      </c>
      <c r="F51" s="33">
        <f t="shared" si="3"/>
        <v>286.04651162790702</v>
      </c>
      <c r="G51" s="33">
        <f t="shared" si="7"/>
        <v>329.09698996655521</v>
      </c>
      <c r="H51" s="33">
        <f>SUM(E51/E59)*100</f>
        <v>8.6216796709020757E-2</v>
      </c>
      <c r="I51" s="839">
        <v>32</v>
      </c>
      <c r="J51" s="233">
        <v>22</v>
      </c>
      <c r="K51" s="233">
        <v>103</v>
      </c>
      <c r="L51" s="233">
        <f t="shared" si="4"/>
        <v>468.18181818181819</v>
      </c>
      <c r="M51" s="495">
        <f t="shared" si="5"/>
        <v>321.875</v>
      </c>
      <c r="N51" s="576">
        <v>267</v>
      </c>
      <c r="O51" s="510">
        <v>881</v>
      </c>
      <c r="P51" s="181"/>
      <c r="Q51" s="182"/>
      <c r="R51" s="181"/>
    </row>
    <row r="52" spans="1:18" ht="18" customHeight="1" thickBot="1">
      <c r="A52" s="318" t="s">
        <v>291</v>
      </c>
      <c r="B52" s="321">
        <v>1055</v>
      </c>
      <c r="C52" s="305">
        <f t="shared" si="9"/>
        <v>1055</v>
      </c>
      <c r="D52" s="33">
        <v>542</v>
      </c>
      <c r="E52" s="306">
        <f t="shared" si="8"/>
        <v>1381</v>
      </c>
      <c r="F52" s="33">
        <f t="shared" si="3"/>
        <v>254.7970479704797</v>
      </c>
      <c r="G52" s="33"/>
      <c r="H52" s="33">
        <f>SUM(E52/E59)*100</f>
        <v>0.12100141895849358</v>
      </c>
      <c r="I52" s="839">
        <v>110</v>
      </c>
      <c r="J52" s="686">
        <v>66</v>
      </c>
      <c r="K52" s="233">
        <v>32</v>
      </c>
      <c r="L52" s="233">
        <f t="shared" si="4"/>
        <v>48.484848484848484</v>
      </c>
      <c r="M52" s="495">
        <f t="shared" si="5"/>
        <v>29.09090909090909</v>
      </c>
      <c r="N52" s="576">
        <v>945</v>
      </c>
      <c r="O52" s="510">
        <v>1349</v>
      </c>
      <c r="P52" s="181"/>
      <c r="Q52" s="181"/>
      <c r="R52" s="181"/>
    </row>
    <row r="53" spans="1:18" ht="18" customHeight="1" thickBot="1">
      <c r="A53" s="318" t="s">
        <v>329</v>
      </c>
      <c r="B53" s="321">
        <v>1032</v>
      </c>
      <c r="C53" s="305">
        <f t="shared" si="9"/>
        <v>1132</v>
      </c>
      <c r="D53" s="33">
        <v>260</v>
      </c>
      <c r="E53" s="306">
        <f t="shared" si="8"/>
        <v>1098</v>
      </c>
      <c r="F53" s="33">
        <f t="shared" si="3"/>
        <v>422.30769230769232</v>
      </c>
      <c r="G53" s="33"/>
      <c r="H53" s="33"/>
      <c r="I53" s="839">
        <v>92</v>
      </c>
      <c r="J53" s="762">
        <v>260</v>
      </c>
      <c r="K53" s="233">
        <v>100</v>
      </c>
      <c r="L53" s="233">
        <f t="shared" si="4"/>
        <v>38.461538461538467</v>
      </c>
      <c r="M53" s="495">
        <f t="shared" si="5"/>
        <v>108.69565217391303</v>
      </c>
      <c r="N53" s="576">
        <v>1040</v>
      </c>
      <c r="O53" s="510">
        <v>998</v>
      </c>
      <c r="P53" s="181"/>
      <c r="Q53" s="181"/>
      <c r="R53" s="181"/>
    </row>
    <row r="54" spans="1:18" ht="18" customHeight="1" thickBot="1">
      <c r="A54" s="318" t="s">
        <v>328</v>
      </c>
      <c r="B54" s="321">
        <v>2706</v>
      </c>
      <c r="C54" s="305">
        <f t="shared" si="9"/>
        <v>2606</v>
      </c>
      <c r="D54" s="33">
        <v>86</v>
      </c>
      <c r="E54" s="306">
        <f t="shared" si="8"/>
        <v>4671.3999999999996</v>
      </c>
      <c r="F54" s="33">
        <f t="shared" si="3"/>
        <v>5431.8604651162786</v>
      </c>
      <c r="G54" s="33"/>
      <c r="H54" s="33"/>
      <c r="I54" s="839">
        <v>420</v>
      </c>
      <c r="J54" s="762">
        <v>86</v>
      </c>
      <c r="K54" s="233">
        <v>650</v>
      </c>
      <c r="L54" s="233">
        <f t="shared" si="4"/>
        <v>755.81395348837214</v>
      </c>
      <c r="M54" s="495">
        <f t="shared" si="5"/>
        <v>154.76190476190476</v>
      </c>
      <c r="N54" s="576">
        <v>2186</v>
      </c>
      <c r="O54" s="510">
        <v>4021.4</v>
      </c>
      <c r="P54" s="181"/>
      <c r="Q54" s="181"/>
      <c r="R54" s="181"/>
    </row>
    <row r="55" spans="1:18" ht="18" customHeight="1" thickBot="1">
      <c r="A55" s="319" t="s">
        <v>279</v>
      </c>
      <c r="B55" s="322"/>
      <c r="C55" s="305">
        <f t="shared" si="9"/>
        <v>0</v>
      </c>
      <c r="D55" s="33">
        <v>2849</v>
      </c>
      <c r="E55" s="306">
        <f t="shared" si="8"/>
        <v>2876</v>
      </c>
      <c r="F55" s="33">
        <f t="shared" si="3"/>
        <v>100.94770094770095</v>
      </c>
      <c r="G55" s="33"/>
      <c r="H55" s="33">
        <f>SUM(E55/E59)*100</f>
        <v>0.25199136924303223</v>
      </c>
      <c r="I55" s="839"/>
      <c r="J55" s="763">
        <v>474</v>
      </c>
      <c r="K55" s="233">
        <v>292.2</v>
      </c>
      <c r="L55" s="233">
        <f t="shared" si="4"/>
        <v>61.645569620253163</v>
      </c>
      <c r="M55" s="495"/>
      <c r="N55" s="576">
        <v>0</v>
      </c>
      <c r="O55" s="510">
        <v>2583.8000000000002</v>
      </c>
      <c r="P55" s="181"/>
      <c r="Q55" s="181"/>
      <c r="R55" s="181"/>
    </row>
    <row r="56" spans="1:18" ht="25.95" customHeight="1">
      <c r="A56" s="323" t="s">
        <v>20</v>
      </c>
      <c r="B56" s="310">
        <f>SUM(B4:B55)</f>
        <v>516027</v>
      </c>
      <c r="C56" s="305">
        <f t="shared" si="9"/>
        <v>514427</v>
      </c>
      <c r="D56" s="769">
        <f>SUM(D4:D55)</f>
        <v>460070.50000000006</v>
      </c>
      <c r="E56" s="306">
        <f t="shared" si="8"/>
        <v>542153.00000000012</v>
      </c>
      <c r="F56" s="33">
        <f t="shared" si="3"/>
        <v>117.84128736791428</v>
      </c>
      <c r="G56" s="306">
        <f>E56/C56*100</f>
        <v>105.38968600015164</v>
      </c>
      <c r="H56" s="306">
        <f>E56/E59*100</f>
        <v>47.502738807099334</v>
      </c>
      <c r="I56" s="310">
        <f>SUM(I4:I55)</f>
        <v>56643</v>
      </c>
      <c r="J56" s="764">
        <f>SUM(J4:J55)</f>
        <v>52547.5</v>
      </c>
      <c r="K56" s="355">
        <f>SUM(K4:K55)</f>
        <v>49404.299999999996</v>
      </c>
      <c r="L56" s="233">
        <f t="shared" si="4"/>
        <v>94.018364337028387</v>
      </c>
      <c r="M56" s="233">
        <f>K56/I56*100</f>
        <v>87.22048620306127</v>
      </c>
      <c r="N56" s="496">
        <v>457784</v>
      </c>
      <c r="O56" s="355">
        <f>SUM(O4:O55)</f>
        <v>492748.70000000007</v>
      </c>
      <c r="P56" s="181"/>
      <c r="Q56" s="181"/>
      <c r="R56" s="181"/>
    </row>
    <row r="57" spans="1:18" ht="18" customHeight="1">
      <c r="A57" s="323" t="s">
        <v>218</v>
      </c>
      <c r="B57" s="324">
        <v>131000</v>
      </c>
      <c r="C57" s="305">
        <f t="shared" si="9"/>
        <v>131000</v>
      </c>
      <c r="D57" s="770">
        <v>125000</v>
      </c>
      <c r="E57" s="306">
        <f t="shared" si="8"/>
        <v>131500</v>
      </c>
      <c r="F57" s="33">
        <f t="shared" si="3"/>
        <v>105.2</v>
      </c>
      <c r="G57" s="306">
        <f>E57/C57*100</f>
        <v>100.38167938931298</v>
      </c>
      <c r="H57" s="306">
        <f>E57/E59*100</f>
        <v>11.521858503288851</v>
      </c>
      <c r="I57" s="842">
        <v>12700</v>
      </c>
      <c r="J57" s="765">
        <v>12200</v>
      </c>
      <c r="K57" s="356">
        <v>13200</v>
      </c>
      <c r="L57" s="233">
        <f t="shared" si="4"/>
        <v>108.19672131147541</v>
      </c>
      <c r="M57" s="233">
        <f>K57/I57*100</f>
        <v>103.93700787401573</v>
      </c>
      <c r="N57" s="307">
        <v>118300</v>
      </c>
      <c r="O57" s="463">
        <v>118300</v>
      </c>
      <c r="P57" s="181"/>
      <c r="Q57" s="181"/>
      <c r="R57" s="181"/>
    </row>
    <row r="58" spans="1:18" ht="19.5" customHeight="1">
      <c r="A58" s="325" t="s">
        <v>21</v>
      </c>
      <c r="B58" s="321">
        <v>411760</v>
      </c>
      <c r="C58" s="305">
        <f t="shared" si="9"/>
        <v>413360</v>
      </c>
      <c r="D58" s="770">
        <f>D139</f>
        <v>401901.39999999997</v>
      </c>
      <c r="E58" s="306">
        <f t="shared" si="8"/>
        <v>467655.92999999993</v>
      </c>
      <c r="F58" s="33">
        <f t="shared" si="3"/>
        <v>116.36086114653992</v>
      </c>
      <c r="G58" s="306">
        <f>E58/C58*100</f>
        <v>113.13526466034448</v>
      </c>
      <c r="H58" s="306">
        <f>E58/E59*100</f>
        <v>40.975402689611826</v>
      </c>
      <c r="I58" s="328">
        <f>I139</f>
        <v>46576</v>
      </c>
      <c r="J58" s="751">
        <f>J139</f>
        <v>63084.5</v>
      </c>
      <c r="K58" s="357">
        <f>K139</f>
        <v>53743.899999999994</v>
      </c>
      <c r="L58" s="233">
        <f t="shared" si="4"/>
        <v>85.193510291751522</v>
      </c>
      <c r="M58" s="233">
        <f>K58/I58*100</f>
        <v>115.38968567502575</v>
      </c>
      <c r="N58" s="305">
        <v>366784</v>
      </c>
      <c r="O58" s="357">
        <f>O139</f>
        <v>413912.02999999997</v>
      </c>
      <c r="P58" s="181"/>
      <c r="Q58" s="181"/>
      <c r="R58" s="181"/>
    </row>
    <row r="59" spans="1:18" ht="33.6" customHeight="1">
      <c r="A59" s="325" t="s">
        <v>22</v>
      </c>
      <c r="B59" s="321">
        <f>B56+B57+B58</f>
        <v>1058787</v>
      </c>
      <c r="C59" s="305">
        <f t="shared" si="9"/>
        <v>1058787</v>
      </c>
      <c r="D59" s="770">
        <f>D56+D57+D58</f>
        <v>986971.89999999991</v>
      </c>
      <c r="E59" s="306">
        <f t="shared" si="8"/>
        <v>1141308.93</v>
      </c>
      <c r="F59" s="33">
        <f>E59/D59*100</f>
        <v>115.63742898860647</v>
      </c>
      <c r="G59" s="306">
        <f>E59/C59*100</f>
        <v>107.79400672656539</v>
      </c>
      <c r="H59" s="306">
        <v>100</v>
      </c>
      <c r="I59" s="843">
        <f>SUM(I56:I58)</f>
        <v>115919</v>
      </c>
      <c r="J59" s="751">
        <f>J56+J57+J58</f>
        <v>127832</v>
      </c>
      <c r="K59" s="357">
        <f>K56+K57+K58</f>
        <v>116348.19999999998</v>
      </c>
      <c r="L59" s="233">
        <f t="shared" si="4"/>
        <v>91.016490393641632</v>
      </c>
      <c r="M59" s="233">
        <f>K59/I59*100</f>
        <v>100.37025854260303</v>
      </c>
      <c r="N59" s="751">
        <v>942868</v>
      </c>
      <c r="O59" s="357">
        <f>O56+O57+O58</f>
        <v>1024960.73</v>
      </c>
      <c r="P59" s="577"/>
      <c r="Q59" s="181"/>
      <c r="R59" s="181"/>
    </row>
    <row r="60" spans="1:18" ht="21" customHeight="1" thickBot="1">
      <c r="A60" s="958" t="s">
        <v>109</v>
      </c>
      <c r="B60" s="958"/>
      <c r="C60" s="958"/>
      <c r="D60" s="958"/>
      <c r="E60" s="958"/>
      <c r="F60" s="958"/>
      <c r="G60" s="958"/>
      <c r="H60" s="958"/>
      <c r="I60" s="958"/>
      <c r="J60" s="958"/>
      <c r="K60" s="958"/>
      <c r="L60" s="958"/>
      <c r="M60" s="958"/>
      <c r="N60" s="959"/>
      <c r="O60" s="959"/>
      <c r="P60" s="181"/>
      <c r="Q60" s="181"/>
      <c r="R60" s="181"/>
    </row>
    <row r="61" spans="1:18" ht="16.95" customHeight="1" thickBot="1">
      <c r="A61" s="293" t="s">
        <v>297</v>
      </c>
      <c r="B61" s="294">
        <v>7070</v>
      </c>
      <c r="C61" s="305">
        <f t="shared" ref="C61:C71" si="10">I61+N61</f>
        <v>7070</v>
      </c>
      <c r="D61" s="33">
        <v>3213.3</v>
      </c>
      <c r="E61" s="306">
        <f t="shared" ref="E61:E71" si="11">K61+O61</f>
        <v>5257</v>
      </c>
      <c r="F61" s="33">
        <f t="shared" ref="F61:F139" si="12">E61/D61*100</f>
        <v>163.60128217097687</v>
      </c>
      <c r="G61" s="33">
        <f t="shared" ref="G61:G137" si="13">(E61/C61)*100</f>
        <v>74.356435643564353</v>
      </c>
      <c r="H61" s="33">
        <f>(E61/E139)*100</f>
        <v>1.1241170404917138</v>
      </c>
      <c r="I61" s="321">
        <v>750</v>
      </c>
      <c r="J61" s="687">
        <v>441.2</v>
      </c>
      <c r="K61" s="233">
        <v>445.6</v>
      </c>
      <c r="L61" s="233">
        <f t="shared" si="4"/>
        <v>100.99728014505894</v>
      </c>
      <c r="M61" s="495">
        <f t="shared" ref="M61:M139" si="14">K61/I61*100</f>
        <v>59.413333333333341</v>
      </c>
      <c r="N61" s="574">
        <v>6320</v>
      </c>
      <c r="O61" s="575">
        <v>4811.3999999999996</v>
      </c>
      <c r="P61" s="181"/>
      <c r="Q61" s="181"/>
      <c r="R61" s="181"/>
    </row>
    <row r="62" spans="1:18" ht="16.95" customHeight="1" thickBot="1">
      <c r="A62" s="293" t="s">
        <v>298</v>
      </c>
      <c r="B62" s="294">
        <v>2210</v>
      </c>
      <c r="C62" s="305">
        <f t="shared" si="10"/>
        <v>2210</v>
      </c>
      <c r="D62" s="33">
        <v>2405.4</v>
      </c>
      <c r="E62" s="306">
        <f t="shared" si="11"/>
        <v>2108.3000000000002</v>
      </c>
      <c r="F62" s="33">
        <f t="shared" si="12"/>
        <v>87.648623929491976</v>
      </c>
      <c r="G62" s="33">
        <f t="shared" si="13"/>
        <v>95.398190045248882</v>
      </c>
      <c r="H62" s="33">
        <f>(E62/E139)*100</f>
        <v>0.45082289451563262</v>
      </c>
      <c r="I62" s="839">
        <v>270</v>
      </c>
      <c r="J62" s="233">
        <v>163</v>
      </c>
      <c r="K62" s="233">
        <v>175</v>
      </c>
      <c r="L62" s="233">
        <f t="shared" si="4"/>
        <v>107.36196319018406</v>
      </c>
      <c r="M62" s="495">
        <f t="shared" si="14"/>
        <v>64.81481481481481</v>
      </c>
      <c r="N62" s="576">
        <v>1940</v>
      </c>
      <c r="O62" s="510">
        <v>1933.3</v>
      </c>
      <c r="P62" s="181"/>
      <c r="Q62" s="181"/>
      <c r="R62" s="181"/>
    </row>
    <row r="63" spans="1:18" ht="16.95" customHeight="1" thickBot="1">
      <c r="A63" s="293" t="s">
        <v>299</v>
      </c>
      <c r="B63" s="294">
        <v>7465</v>
      </c>
      <c r="C63" s="305">
        <f t="shared" si="10"/>
        <v>7465</v>
      </c>
      <c r="D63" s="33">
        <v>5903</v>
      </c>
      <c r="E63" s="306">
        <f t="shared" si="11"/>
        <v>12823.3</v>
      </c>
      <c r="F63" s="33">
        <f t="shared" si="12"/>
        <v>217.23361002879892</v>
      </c>
      <c r="G63" s="33">
        <f t="shared" si="13"/>
        <v>171.77896851975888</v>
      </c>
      <c r="H63" s="33">
        <f>(E63/E139)*100</f>
        <v>2.7420372922460325</v>
      </c>
      <c r="I63" s="839">
        <v>910</v>
      </c>
      <c r="J63" s="233">
        <v>422</v>
      </c>
      <c r="K63" s="233">
        <v>2458</v>
      </c>
      <c r="L63" s="233">
        <f t="shared" si="4"/>
        <v>582.46445497630339</v>
      </c>
      <c r="M63" s="495">
        <f t="shared" si="14"/>
        <v>270.1098901098901</v>
      </c>
      <c r="N63" s="576">
        <v>6555</v>
      </c>
      <c r="O63" s="510">
        <v>10365.299999999999</v>
      </c>
      <c r="P63" s="181"/>
      <c r="Q63" s="181"/>
      <c r="R63" s="181"/>
    </row>
    <row r="64" spans="1:18" ht="16.95" customHeight="1" thickBot="1">
      <c r="A64" s="293" t="s">
        <v>300</v>
      </c>
      <c r="B64" s="294">
        <v>3915</v>
      </c>
      <c r="C64" s="305">
        <f t="shared" si="10"/>
        <v>3915</v>
      </c>
      <c r="D64" s="33">
        <v>2616</v>
      </c>
      <c r="E64" s="306">
        <f t="shared" si="11"/>
        <v>8784</v>
      </c>
      <c r="F64" s="33">
        <f t="shared" si="12"/>
        <v>335.77981651376143</v>
      </c>
      <c r="G64" s="33">
        <f t="shared" si="13"/>
        <v>224.36781609195404</v>
      </c>
      <c r="H64" s="33">
        <f>(E64/E139)*100</f>
        <v>1.8783039915691868</v>
      </c>
      <c r="I64" s="839">
        <v>680</v>
      </c>
      <c r="J64" s="233">
        <v>170</v>
      </c>
      <c r="K64" s="233">
        <v>1761</v>
      </c>
      <c r="L64" s="233">
        <f t="shared" si="4"/>
        <v>1035.8823529411766</v>
      </c>
      <c r="M64" s="495">
        <f t="shared" si="14"/>
        <v>258.97058823529414</v>
      </c>
      <c r="N64" s="576">
        <v>3235</v>
      </c>
      <c r="O64" s="510">
        <v>7023</v>
      </c>
      <c r="P64" s="181"/>
      <c r="Q64" s="181"/>
      <c r="R64" s="181"/>
    </row>
    <row r="65" spans="1:18" ht="16.95" customHeight="1" thickBot="1">
      <c r="A65" s="293" t="s">
        <v>150</v>
      </c>
      <c r="B65" s="294">
        <v>12274</v>
      </c>
      <c r="C65" s="305">
        <f t="shared" si="10"/>
        <v>12274</v>
      </c>
      <c r="D65" s="33">
        <v>11160</v>
      </c>
      <c r="E65" s="306">
        <f t="shared" si="11"/>
        <v>10050</v>
      </c>
      <c r="F65" s="33">
        <f t="shared" si="12"/>
        <v>90.053763440860209</v>
      </c>
      <c r="G65" s="33">
        <f t="shared" si="13"/>
        <v>81.880397588398239</v>
      </c>
      <c r="H65" s="33">
        <f>(E65/E139)*100</f>
        <v>2.1490158373486254</v>
      </c>
      <c r="I65" s="839">
        <v>1200</v>
      </c>
      <c r="J65" s="233">
        <v>890</v>
      </c>
      <c r="K65" s="233">
        <v>820</v>
      </c>
      <c r="L65" s="233">
        <f t="shared" si="4"/>
        <v>92.134831460674164</v>
      </c>
      <c r="M65" s="495">
        <f t="shared" si="14"/>
        <v>68.333333333333329</v>
      </c>
      <c r="N65" s="576">
        <v>11074</v>
      </c>
      <c r="O65" s="510">
        <v>9230</v>
      </c>
      <c r="P65" s="181"/>
      <c r="Q65" s="181"/>
      <c r="R65" s="181"/>
    </row>
    <row r="66" spans="1:18" ht="16.95" customHeight="1" thickBot="1">
      <c r="A66" s="293" t="s">
        <v>247</v>
      </c>
      <c r="B66" s="294">
        <v>12680</v>
      </c>
      <c r="C66" s="305">
        <f t="shared" si="10"/>
        <v>12680</v>
      </c>
      <c r="D66" s="33">
        <v>12440</v>
      </c>
      <c r="E66" s="306">
        <f t="shared" si="11"/>
        <v>10560</v>
      </c>
      <c r="F66" s="33">
        <f t="shared" si="12"/>
        <v>84.887459807073952</v>
      </c>
      <c r="G66" s="33">
        <f t="shared" si="13"/>
        <v>83.280757097791806</v>
      </c>
      <c r="H66" s="33">
        <f>(E66/E139)*100</f>
        <v>2.2580703723782571</v>
      </c>
      <c r="I66" s="839">
        <v>1300</v>
      </c>
      <c r="J66" s="233">
        <v>910</v>
      </c>
      <c r="K66" s="233">
        <v>840</v>
      </c>
      <c r="L66" s="233">
        <f t="shared" si="4"/>
        <v>92.307692307692307</v>
      </c>
      <c r="M66" s="495">
        <f t="shared" si="14"/>
        <v>64.615384615384613</v>
      </c>
      <c r="N66" s="576">
        <v>11380</v>
      </c>
      <c r="O66" s="510">
        <v>9720</v>
      </c>
      <c r="P66" s="181"/>
      <c r="Q66" s="181"/>
      <c r="R66" s="181"/>
    </row>
    <row r="67" spans="1:18" ht="16.95" customHeight="1" thickBot="1">
      <c r="A67" s="293" t="s">
        <v>151</v>
      </c>
      <c r="B67" s="294">
        <v>13555</v>
      </c>
      <c r="C67" s="305">
        <f t="shared" si="10"/>
        <v>13555</v>
      </c>
      <c r="D67" s="33">
        <v>13440</v>
      </c>
      <c r="E67" s="306">
        <f t="shared" si="11"/>
        <v>14010</v>
      </c>
      <c r="F67" s="33">
        <f t="shared" si="12"/>
        <v>104.24107142857142</v>
      </c>
      <c r="G67" s="33">
        <f t="shared" si="13"/>
        <v>103.35669494651421</v>
      </c>
      <c r="H67" s="33">
        <f>(E67/E139)*100</f>
        <v>2.995792226990472</v>
      </c>
      <c r="I67" s="839">
        <v>1450</v>
      </c>
      <c r="J67" s="233">
        <v>1200</v>
      </c>
      <c r="K67" s="233">
        <v>1300</v>
      </c>
      <c r="L67" s="233">
        <f t="shared" si="4"/>
        <v>108.33333333333333</v>
      </c>
      <c r="M67" s="495">
        <f t="shared" si="14"/>
        <v>89.65517241379311</v>
      </c>
      <c r="N67" s="576">
        <v>12105</v>
      </c>
      <c r="O67" s="510">
        <v>12710</v>
      </c>
      <c r="P67" s="181"/>
      <c r="Q67" s="181"/>
      <c r="R67" s="181"/>
    </row>
    <row r="68" spans="1:18" ht="16.95" customHeight="1" thickBot="1">
      <c r="A68" s="293" t="s">
        <v>248</v>
      </c>
      <c r="B68" s="294">
        <v>19390</v>
      </c>
      <c r="C68" s="305">
        <f t="shared" si="10"/>
        <v>19390</v>
      </c>
      <c r="D68" s="33">
        <v>19660</v>
      </c>
      <c r="E68" s="306">
        <f t="shared" si="11"/>
        <v>22600</v>
      </c>
      <c r="F68" s="33">
        <f t="shared" si="12"/>
        <v>114.95422177009156</v>
      </c>
      <c r="G68" s="33">
        <f t="shared" si="13"/>
        <v>116.55492521918515</v>
      </c>
      <c r="H68" s="33">
        <f>(E68/E139)*100</f>
        <v>4.8326127287640723</v>
      </c>
      <c r="I68" s="839">
        <v>2250</v>
      </c>
      <c r="J68" s="233">
        <v>910</v>
      </c>
      <c r="K68" s="233">
        <v>1500</v>
      </c>
      <c r="L68" s="233">
        <f t="shared" si="4"/>
        <v>164.83516483516482</v>
      </c>
      <c r="M68" s="495">
        <f t="shared" si="14"/>
        <v>66.666666666666657</v>
      </c>
      <c r="N68" s="576">
        <v>17140</v>
      </c>
      <c r="O68" s="510">
        <v>21100</v>
      </c>
      <c r="P68" s="181"/>
      <c r="Q68" s="181"/>
      <c r="R68" s="181"/>
    </row>
    <row r="69" spans="1:18" ht="16.95" customHeight="1" thickBot="1">
      <c r="A69" s="293" t="s">
        <v>249</v>
      </c>
      <c r="B69" s="294">
        <v>4781</v>
      </c>
      <c r="C69" s="305">
        <f t="shared" si="10"/>
        <v>4781</v>
      </c>
      <c r="D69" s="33">
        <v>5560</v>
      </c>
      <c r="E69" s="306">
        <f t="shared" si="11"/>
        <v>5560</v>
      </c>
      <c r="F69" s="33">
        <f t="shared" si="12"/>
        <v>100</v>
      </c>
      <c r="G69" s="33">
        <f t="shared" si="13"/>
        <v>116.29366241372099</v>
      </c>
      <c r="H69" s="33">
        <f>(E69/E139)*100</f>
        <v>1.1889082642446127</v>
      </c>
      <c r="I69" s="839">
        <v>610</v>
      </c>
      <c r="J69" s="233">
        <v>510</v>
      </c>
      <c r="K69" s="233">
        <v>430</v>
      </c>
      <c r="L69" s="233">
        <f t="shared" si="4"/>
        <v>84.313725490196077</v>
      </c>
      <c r="M69" s="495">
        <f t="shared" si="14"/>
        <v>70.491803278688522</v>
      </c>
      <c r="N69" s="576">
        <v>4171</v>
      </c>
      <c r="O69" s="510">
        <v>5130</v>
      </c>
      <c r="P69" s="181"/>
      <c r="Q69" s="181"/>
      <c r="R69" s="181"/>
    </row>
    <row r="70" spans="1:18" ht="16.95" customHeight="1" thickBot="1">
      <c r="A70" s="293" t="s">
        <v>250</v>
      </c>
      <c r="B70" s="294">
        <v>1932</v>
      </c>
      <c r="C70" s="305">
        <f t="shared" si="10"/>
        <v>1932</v>
      </c>
      <c r="D70" s="33">
        <v>1925</v>
      </c>
      <c r="E70" s="306">
        <f t="shared" si="11"/>
        <v>4241</v>
      </c>
      <c r="F70" s="33">
        <f t="shared" si="12"/>
        <v>220.31168831168833</v>
      </c>
      <c r="G70" s="33">
        <f t="shared" si="13"/>
        <v>219.51345755693583</v>
      </c>
      <c r="H70" s="33">
        <f>(E70/E139)*100</f>
        <v>0.90686330011895722</v>
      </c>
      <c r="I70" s="839">
        <v>180</v>
      </c>
      <c r="J70" s="233">
        <v>114</v>
      </c>
      <c r="K70" s="233">
        <v>510</v>
      </c>
      <c r="L70" s="233">
        <f t="shared" si="4"/>
        <v>447.36842105263162</v>
      </c>
      <c r="M70" s="495">
        <f t="shared" si="14"/>
        <v>283.33333333333337</v>
      </c>
      <c r="N70" s="576">
        <v>1752</v>
      </c>
      <c r="O70" s="510">
        <v>3731</v>
      </c>
      <c r="P70" s="181"/>
      <c r="Q70" s="181"/>
      <c r="R70" s="181"/>
    </row>
    <row r="71" spans="1:18" ht="16.95" customHeight="1" thickBot="1">
      <c r="A71" s="293" t="s">
        <v>301</v>
      </c>
      <c r="B71" s="294">
        <v>4735</v>
      </c>
      <c r="C71" s="305">
        <f t="shared" si="10"/>
        <v>4735</v>
      </c>
      <c r="D71" s="33">
        <v>3184</v>
      </c>
      <c r="E71" s="306">
        <f t="shared" si="11"/>
        <v>4960</v>
      </c>
      <c r="F71" s="33">
        <f t="shared" si="12"/>
        <v>155.77889447236183</v>
      </c>
      <c r="G71" s="33">
        <f t="shared" si="13"/>
        <v>104.7518479408659</v>
      </c>
      <c r="H71" s="33">
        <f>(E71/E139)*100</f>
        <v>1.0606088112685752</v>
      </c>
      <c r="I71" s="839">
        <v>950</v>
      </c>
      <c r="J71" s="233">
        <v>540</v>
      </c>
      <c r="K71" s="233">
        <v>945</v>
      </c>
      <c r="L71" s="233">
        <f t="shared" ref="L71:L139" si="15">K71/J71*100</f>
        <v>175</v>
      </c>
      <c r="M71" s="495">
        <f t="shared" si="14"/>
        <v>99.473684210526315</v>
      </c>
      <c r="N71" s="576">
        <v>3785</v>
      </c>
      <c r="O71" s="510">
        <v>4015</v>
      </c>
      <c r="P71" s="181"/>
      <c r="Q71" s="181"/>
      <c r="R71" s="181"/>
    </row>
    <row r="72" spans="1:18" ht="16.95" customHeight="1" thickBot="1">
      <c r="A72" s="293" t="s">
        <v>302</v>
      </c>
      <c r="B72" s="294">
        <v>30450</v>
      </c>
      <c r="C72" s="305">
        <f t="shared" ref="C72:C117" si="16">I72+N72</f>
        <v>30450</v>
      </c>
      <c r="D72" s="33">
        <v>27288.9</v>
      </c>
      <c r="E72" s="306">
        <f t="shared" ref="E72:E88" si="17">K72+O72</f>
        <v>25875.9</v>
      </c>
      <c r="F72" s="33">
        <f t="shared" si="12"/>
        <v>94.822070512186272</v>
      </c>
      <c r="G72" s="33">
        <f t="shared" si="13"/>
        <v>84.978325123152715</v>
      </c>
      <c r="H72" s="33">
        <f>(E72/E139)*100</f>
        <v>5.5331063587710752</v>
      </c>
      <c r="I72" s="839">
        <v>3300</v>
      </c>
      <c r="J72" s="233">
        <v>2700</v>
      </c>
      <c r="K72" s="233">
        <v>1800</v>
      </c>
      <c r="L72" s="233">
        <f t="shared" si="15"/>
        <v>66.666666666666657</v>
      </c>
      <c r="M72" s="495">
        <f t="shared" si="14"/>
        <v>54.54545454545454</v>
      </c>
      <c r="N72" s="576">
        <v>27150</v>
      </c>
      <c r="O72" s="510">
        <v>24075.9</v>
      </c>
      <c r="P72" s="181"/>
      <c r="Q72" s="181"/>
      <c r="R72" s="181"/>
    </row>
    <row r="73" spans="1:18" ht="16.95" customHeight="1" thickBot="1">
      <c r="A73" s="293" t="s">
        <v>251</v>
      </c>
      <c r="B73" s="294">
        <v>6895</v>
      </c>
      <c r="C73" s="305">
        <f t="shared" si="16"/>
        <v>6895</v>
      </c>
      <c r="D73" s="33">
        <v>5750</v>
      </c>
      <c r="E73" s="306">
        <f t="shared" si="17"/>
        <v>9264</v>
      </c>
      <c r="F73" s="33">
        <f t="shared" si="12"/>
        <v>161.11304347826086</v>
      </c>
      <c r="G73" s="33">
        <f t="shared" si="13"/>
        <v>134.35823060188542</v>
      </c>
      <c r="H73" s="33">
        <f>(E73/E139)*100</f>
        <v>1.9809435539500164</v>
      </c>
      <c r="I73" s="839">
        <v>750</v>
      </c>
      <c r="J73" s="233">
        <v>412</v>
      </c>
      <c r="K73" s="233">
        <v>1628</v>
      </c>
      <c r="L73" s="233">
        <f t="shared" si="15"/>
        <v>395.14563106796118</v>
      </c>
      <c r="M73" s="495">
        <f t="shared" si="14"/>
        <v>217.06666666666666</v>
      </c>
      <c r="N73" s="576">
        <v>6145</v>
      </c>
      <c r="O73" s="510">
        <v>7636</v>
      </c>
      <c r="P73" s="181"/>
      <c r="Q73" s="181"/>
      <c r="R73" s="181"/>
    </row>
    <row r="74" spans="1:18" ht="16.95" customHeight="1" thickBot="1">
      <c r="A74" s="293" t="s">
        <v>252</v>
      </c>
      <c r="B74" s="294">
        <v>11760</v>
      </c>
      <c r="C74" s="305">
        <f t="shared" si="16"/>
        <v>11760</v>
      </c>
      <c r="D74" s="33">
        <v>11607</v>
      </c>
      <c r="E74" s="306">
        <f t="shared" si="17"/>
        <v>14812</v>
      </c>
      <c r="F74" s="33">
        <f t="shared" si="12"/>
        <v>127.61264754027741</v>
      </c>
      <c r="G74" s="33">
        <f t="shared" si="13"/>
        <v>125.95238095238095</v>
      </c>
      <c r="H74" s="33">
        <f>(E74/E139)*100</f>
        <v>3.1672858291351087</v>
      </c>
      <c r="I74" s="839">
        <v>1480</v>
      </c>
      <c r="J74" s="233">
        <v>1605</v>
      </c>
      <c r="K74" s="233">
        <v>1910</v>
      </c>
      <c r="L74" s="233">
        <f t="shared" si="15"/>
        <v>119.0031152647975</v>
      </c>
      <c r="M74" s="495">
        <f t="shared" si="14"/>
        <v>129.05405405405406</v>
      </c>
      <c r="N74" s="576">
        <v>10280</v>
      </c>
      <c r="O74" s="510">
        <v>12902</v>
      </c>
      <c r="P74" s="181"/>
      <c r="Q74" s="181"/>
      <c r="R74" s="181"/>
    </row>
    <row r="75" spans="1:18" ht="16.95" customHeight="1" thickBot="1">
      <c r="A75" s="293" t="s">
        <v>346</v>
      </c>
      <c r="B75" s="294">
        <v>4040</v>
      </c>
      <c r="C75" s="305">
        <f t="shared" si="16"/>
        <v>4040</v>
      </c>
      <c r="D75" s="33">
        <v>14359</v>
      </c>
      <c r="E75" s="306">
        <f t="shared" si="17"/>
        <v>3530</v>
      </c>
      <c r="F75" s="33">
        <f t="shared" si="12"/>
        <v>24.583884671634515</v>
      </c>
      <c r="G75" s="33">
        <f t="shared" si="13"/>
        <v>87.376237623762378</v>
      </c>
      <c r="H75" s="33">
        <f>(E75/E139)*100</f>
        <v>0.75482844834235296</v>
      </c>
      <c r="I75" s="839">
        <v>0</v>
      </c>
      <c r="J75" s="233">
        <v>630</v>
      </c>
      <c r="K75" s="233">
        <v>0</v>
      </c>
      <c r="L75" s="233">
        <f t="shared" si="15"/>
        <v>0</v>
      </c>
      <c r="M75" s="495" t="e">
        <f t="shared" si="14"/>
        <v>#DIV/0!</v>
      </c>
      <c r="N75" s="576">
        <v>4040</v>
      </c>
      <c r="O75" s="510">
        <v>3530</v>
      </c>
      <c r="P75" s="181"/>
      <c r="Q75" s="181"/>
      <c r="R75" s="181"/>
    </row>
    <row r="76" spans="1:18" ht="16.95" customHeight="1" thickBot="1">
      <c r="A76" s="293" t="s">
        <v>253</v>
      </c>
      <c r="B76" s="294">
        <v>820</v>
      </c>
      <c r="C76" s="305">
        <f t="shared" si="16"/>
        <v>2420</v>
      </c>
      <c r="D76" s="33">
        <v>2494.6999999999998</v>
      </c>
      <c r="E76" s="306">
        <f t="shared" si="17"/>
        <v>2250.5</v>
      </c>
      <c r="F76" s="33">
        <f t="shared" si="12"/>
        <v>90.211247845432325</v>
      </c>
      <c r="G76" s="33">
        <f t="shared" si="13"/>
        <v>92.995867768595048</v>
      </c>
      <c r="H76" s="33">
        <f>(E76/E139)*100</f>
        <v>0.48122986487095337</v>
      </c>
      <c r="I76" s="839">
        <v>200</v>
      </c>
      <c r="J76" s="233">
        <v>169</v>
      </c>
      <c r="K76" s="233">
        <v>213</v>
      </c>
      <c r="L76" s="233">
        <f t="shared" si="15"/>
        <v>126.03550295857988</v>
      </c>
      <c r="M76" s="495">
        <f t="shared" si="14"/>
        <v>106.5</v>
      </c>
      <c r="N76" s="576">
        <v>2220</v>
      </c>
      <c r="O76" s="510">
        <v>2037.5</v>
      </c>
      <c r="P76" s="181"/>
      <c r="Q76" s="181"/>
      <c r="R76" s="181"/>
    </row>
    <row r="77" spans="1:18" ht="16.95" customHeight="1" thickBot="1">
      <c r="A77" s="293" t="s">
        <v>254</v>
      </c>
      <c r="B77" s="294">
        <v>2988</v>
      </c>
      <c r="C77" s="305">
        <f t="shared" si="16"/>
        <v>2988</v>
      </c>
      <c r="D77" s="33">
        <v>3677</v>
      </c>
      <c r="E77" s="306">
        <f t="shared" si="17"/>
        <v>6151</v>
      </c>
      <c r="F77" s="33">
        <f t="shared" si="12"/>
        <v>167.28311123198259</v>
      </c>
      <c r="G77" s="33">
        <f t="shared" si="13"/>
        <v>205.85676037483265</v>
      </c>
      <c r="H77" s="33">
        <f>(E77/E139)*100</f>
        <v>1.3152832254260094</v>
      </c>
      <c r="I77" s="839">
        <v>670</v>
      </c>
      <c r="J77" s="233">
        <v>557</v>
      </c>
      <c r="K77" s="233">
        <v>935</v>
      </c>
      <c r="L77" s="233">
        <f t="shared" si="15"/>
        <v>167.86355475763014</v>
      </c>
      <c r="M77" s="495">
        <f t="shared" si="14"/>
        <v>139.55223880597015</v>
      </c>
      <c r="N77" s="576">
        <v>2318</v>
      </c>
      <c r="O77" s="510">
        <v>5216</v>
      </c>
      <c r="P77" s="181"/>
      <c r="Q77" s="181"/>
      <c r="R77" s="181"/>
    </row>
    <row r="78" spans="1:18" ht="16.95" customHeight="1" thickBot="1">
      <c r="A78" s="293" t="s">
        <v>255</v>
      </c>
      <c r="B78" s="294">
        <v>2856</v>
      </c>
      <c r="C78" s="305">
        <f t="shared" si="16"/>
        <v>2856</v>
      </c>
      <c r="D78" s="33">
        <v>4045</v>
      </c>
      <c r="E78" s="306">
        <f t="shared" si="17"/>
        <v>6187</v>
      </c>
      <c r="F78" s="33">
        <f t="shared" si="12"/>
        <v>152.95426452410382</v>
      </c>
      <c r="G78" s="33">
        <f t="shared" si="13"/>
        <v>216.63165266106441</v>
      </c>
      <c r="H78" s="33">
        <f>(E78/E139)*100</f>
        <v>1.3229811926045716</v>
      </c>
      <c r="I78" s="839">
        <v>610</v>
      </c>
      <c r="J78" s="233">
        <v>1211</v>
      </c>
      <c r="K78" s="233">
        <v>903</v>
      </c>
      <c r="L78" s="233">
        <f t="shared" si="15"/>
        <v>74.566473988439313</v>
      </c>
      <c r="M78" s="495">
        <f t="shared" si="14"/>
        <v>148.03278688524591</v>
      </c>
      <c r="N78" s="576">
        <v>2246</v>
      </c>
      <c r="O78" s="510">
        <v>5284</v>
      </c>
      <c r="P78" s="181"/>
      <c r="Q78" s="181"/>
      <c r="R78" s="181"/>
    </row>
    <row r="79" spans="1:18" ht="16.95" customHeight="1" thickBot="1">
      <c r="A79" s="293" t="s">
        <v>320</v>
      </c>
      <c r="B79" s="294">
        <v>3007</v>
      </c>
      <c r="C79" s="305">
        <f t="shared" si="16"/>
        <v>2907</v>
      </c>
      <c r="D79" s="33">
        <v>3438.3</v>
      </c>
      <c r="E79" s="306">
        <f t="shared" si="17"/>
        <v>5715</v>
      </c>
      <c r="F79" s="33">
        <f t="shared" si="12"/>
        <v>166.21586249018409</v>
      </c>
      <c r="G79" s="33">
        <f t="shared" si="13"/>
        <v>196.59442724458205</v>
      </c>
      <c r="H79" s="33">
        <f>(E79/E139)*100</f>
        <v>1.2220522895967556</v>
      </c>
      <c r="I79" s="839">
        <v>620</v>
      </c>
      <c r="J79" s="233">
        <v>486.3</v>
      </c>
      <c r="K79" s="233">
        <v>860</v>
      </c>
      <c r="L79" s="233">
        <f t="shared" si="15"/>
        <v>176.84556857906642</v>
      </c>
      <c r="M79" s="495">
        <f t="shared" si="14"/>
        <v>138.70967741935485</v>
      </c>
      <c r="N79" s="576">
        <v>2287</v>
      </c>
      <c r="O79" s="510">
        <v>4855</v>
      </c>
      <c r="P79" s="181"/>
      <c r="Q79" s="181"/>
      <c r="R79" s="181"/>
    </row>
    <row r="80" spans="1:18" ht="16.95" customHeight="1" thickBot="1">
      <c r="A80" s="293" t="s">
        <v>310</v>
      </c>
      <c r="B80" s="294">
        <v>3280</v>
      </c>
      <c r="C80" s="305">
        <f t="shared" si="16"/>
        <v>3280</v>
      </c>
      <c r="D80" s="33">
        <v>4050</v>
      </c>
      <c r="E80" s="306">
        <f t="shared" si="17"/>
        <v>9735.4</v>
      </c>
      <c r="F80" s="33">
        <f t="shared" si="12"/>
        <v>240.38024691358024</v>
      </c>
      <c r="G80" s="33">
        <f t="shared" si="13"/>
        <v>296.81097560975604</v>
      </c>
      <c r="H80" s="33">
        <f>(E80/E139)*100</f>
        <v>2.0817441575048563</v>
      </c>
      <c r="I80" s="839">
        <v>650</v>
      </c>
      <c r="J80" s="233">
        <v>1150</v>
      </c>
      <c r="K80" s="233">
        <v>2488.4</v>
      </c>
      <c r="L80" s="233">
        <f t="shared" si="15"/>
        <v>216.38260869565218</v>
      </c>
      <c r="M80" s="495">
        <f t="shared" si="14"/>
        <v>382.83076923076925</v>
      </c>
      <c r="N80" s="576">
        <v>2630</v>
      </c>
      <c r="O80" s="510">
        <v>7247</v>
      </c>
      <c r="P80" s="181"/>
      <c r="Q80" s="181"/>
      <c r="R80" s="181"/>
    </row>
    <row r="81" spans="1:18" ht="16.95" customHeight="1" thickBot="1">
      <c r="A81" s="293" t="s">
        <v>382</v>
      </c>
      <c r="B81" s="294">
        <v>4940</v>
      </c>
      <c r="C81" s="305">
        <f t="shared" si="16"/>
        <v>4940</v>
      </c>
      <c r="D81" s="33">
        <v>4067.6</v>
      </c>
      <c r="E81" s="306">
        <f t="shared" si="17"/>
        <v>2193</v>
      </c>
      <c r="F81" s="33">
        <f t="shared" si="12"/>
        <v>53.913855836365421</v>
      </c>
      <c r="G81" s="33">
        <f t="shared" si="13"/>
        <v>44.392712550607285</v>
      </c>
      <c r="H81" s="33">
        <f>(E81/E139)*100</f>
        <v>0.46893450062741643</v>
      </c>
      <c r="I81" s="839">
        <v>450</v>
      </c>
      <c r="J81" s="233">
        <v>290</v>
      </c>
      <c r="K81" s="233">
        <v>0</v>
      </c>
      <c r="L81" s="233">
        <f t="shared" si="15"/>
        <v>0</v>
      </c>
      <c r="M81" s="495">
        <f t="shared" si="14"/>
        <v>0</v>
      </c>
      <c r="N81" s="576">
        <v>4490</v>
      </c>
      <c r="O81" s="510">
        <v>2193</v>
      </c>
      <c r="P81" s="181"/>
      <c r="Q81" s="181"/>
      <c r="R81" s="181"/>
    </row>
    <row r="82" spans="1:18" ht="16.95" customHeight="1" thickBot="1">
      <c r="A82" s="293" t="s">
        <v>383</v>
      </c>
      <c r="B82" s="294"/>
      <c r="C82" s="305"/>
      <c r="D82" s="33">
        <v>0</v>
      </c>
      <c r="E82" s="306">
        <f t="shared" si="17"/>
        <v>2010</v>
      </c>
      <c r="F82" s="33" t="e">
        <f t="shared" si="12"/>
        <v>#DIV/0!</v>
      </c>
      <c r="G82" s="33"/>
      <c r="H82" s="33"/>
      <c r="I82" s="839"/>
      <c r="J82" s="233">
        <v>0</v>
      </c>
      <c r="K82" s="233">
        <v>200</v>
      </c>
      <c r="L82" s="233" t="e">
        <f t="shared" si="15"/>
        <v>#DIV/0!</v>
      </c>
      <c r="M82" s="495"/>
      <c r="N82" s="576"/>
      <c r="O82" s="510">
        <v>1810</v>
      </c>
      <c r="P82" s="181"/>
      <c r="Q82" s="181"/>
      <c r="R82" s="181"/>
    </row>
    <row r="83" spans="1:18" ht="16.95" customHeight="1" thickBot="1">
      <c r="A83" s="293" t="s">
        <v>256</v>
      </c>
      <c r="B83" s="294">
        <v>9460</v>
      </c>
      <c r="C83" s="305">
        <f t="shared" si="16"/>
        <v>9460</v>
      </c>
      <c r="D83" s="33">
        <v>7620</v>
      </c>
      <c r="E83" s="306">
        <f t="shared" si="17"/>
        <v>4900</v>
      </c>
      <c r="F83" s="33">
        <f t="shared" si="12"/>
        <v>64.30446194225722</v>
      </c>
      <c r="G83" s="33">
        <f t="shared" si="13"/>
        <v>51.79704016913319</v>
      </c>
      <c r="H83" s="33">
        <f>(E83/E139)*100</f>
        <v>1.0477788659709715</v>
      </c>
      <c r="I83" s="839">
        <v>1100</v>
      </c>
      <c r="J83" s="233">
        <v>450</v>
      </c>
      <c r="K83" s="233">
        <v>480</v>
      </c>
      <c r="L83" s="233">
        <f t="shared" si="15"/>
        <v>106.66666666666667</v>
      </c>
      <c r="M83" s="495">
        <f t="shared" si="14"/>
        <v>43.636363636363633</v>
      </c>
      <c r="N83" s="576">
        <v>8360</v>
      </c>
      <c r="O83" s="510">
        <v>4420</v>
      </c>
      <c r="P83" s="181"/>
      <c r="Q83" s="181"/>
      <c r="R83" s="181"/>
    </row>
    <row r="84" spans="1:18" ht="16.95" customHeight="1" thickBot="1">
      <c r="A84" s="293" t="s">
        <v>257</v>
      </c>
      <c r="B84" s="294">
        <v>4050</v>
      </c>
      <c r="C84" s="305">
        <f t="shared" si="16"/>
        <v>4050</v>
      </c>
      <c r="D84" s="33">
        <v>4568</v>
      </c>
      <c r="E84" s="306">
        <f t="shared" si="17"/>
        <v>3298</v>
      </c>
      <c r="F84" s="33">
        <f t="shared" si="12"/>
        <v>72.197898423817861</v>
      </c>
      <c r="G84" s="33">
        <f t="shared" si="13"/>
        <v>81.432098765432102</v>
      </c>
      <c r="H84" s="33">
        <f>(E84/E139)*100</f>
        <v>0.70521932652495189</v>
      </c>
      <c r="I84" s="839">
        <v>720</v>
      </c>
      <c r="J84" s="233">
        <v>1637</v>
      </c>
      <c r="K84" s="233">
        <v>0</v>
      </c>
      <c r="L84" s="233">
        <f t="shared" si="15"/>
        <v>0</v>
      </c>
      <c r="M84" s="495">
        <f t="shared" si="14"/>
        <v>0</v>
      </c>
      <c r="N84" s="576">
        <v>3330</v>
      </c>
      <c r="O84" s="510">
        <v>3298</v>
      </c>
      <c r="P84" s="181"/>
      <c r="Q84" s="181"/>
      <c r="R84" s="181"/>
    </row>
    <row r="85" spans="1:18" ht="16.95" customHeight="1" thickBot="1">
      <c r="A85" s="293" t="s">
        <v>321</v>
      </c>
      <c r="B85" s="294">
        <v>6120</v>
      </c>
      <c r="C85" s="305">
        <f t="shared" si="16"/>
        <v>6120</v>
      </c>
      <c r="D85" s="33">
        <v>7155</v>
      </c>
      <c r="E85" s="306">
        <f t="shared" si="17"/>
        <v>12408.7</v>
      </c>
      <c r="F85" s="33">
        <f t="shared" si="12"/>
        <v>173.42697414395531</v>
      </c>
      <c r="G85" s="33">
        <f t="shared" si="13"/>
        <v>202.75653594771242</v>
      </c>
      <c r="H85" s="33">
        <f>(E85/E139)*100</f>
        <v>2.6533823702395911</v>
      </c>
      <c r="I85" s="839">
        <v>920</v>
      </c>
      <c r="J85" s="233">
        <v>2500</v>
      </c>
      <c r="K85" s="233">
        <v>2750</v>
      </c>
      <c r="L85" s="233">
        <f t="shared" si="15"/>
        <v>110.00000000000001</v>
      </c>
      <c r="M85" s="495">
        <f t="shared" si="14"/>
        <v>298.91304347826087</v>
      </c>
      <c r="N85" s="576">
        <v>5200</v>
      </c>
      <c r="O85" s="510">
        <v>9658.7000000000007</v>
      </c>
      <c r="P85" s="181"/>
      <c r="Q85" s="181"/>
      <c r="R85" s="181"/>
    </row>
    <row r="86" spans="1:18" ht="16.95" customHeight="1" thickBot="1">
      <c r="A86" s="293" t="s">
        <v>258</v>
      </c>
      <c r="B86" s="294">
        <v>0</v>
      </c>
      <c r="C86" s="305">
        <f t="shared" si="16"/>
        <v>0</v>
      </c>
      <c r="D86" s="33">
        <v>760</v>
      </c>
      <c r="E86" s="306">
        <f t="shared" si="17"/>
        <v>0</v>
      </c>
      <c r="F86" s="33">
        <f t="shared" si="12"/>
        <v>0</v>
      </c>
      <c r="G86" s="33"/>
      <c r="H86" s="33">
        <f>(E86/E139)*100</f>
        <v>0</v>
      </c>
      <c r="I86" s="839">
        <v>0</v>
      </c>
      <c r="J86" s="233">
        <v>0</v>
      </c>
      <c r="K86" s="233">
        <v>0</v>
      </c>
      <c r="L86" s="233" t="e">
        <f t="shared" si="15"/>
        <v>#DIV/0!</v>
      </c>
      <c r="M86" s="495" t="e">
        <f t="shared" si="14"/>
        <v>#DIV/0!</v>
      </c>
      <c r="N86" s="576">
        <v>0</v>
      </c>
      <c r="O86" s="510">
        <v>0</v>
      </c>
      <c r="P86" s="181"/>
      <c r="Q86" s="181"/>
      <c r="R86" s="181"/>
    </row>
    <row r="87" spans="1:18" ht="16.95" customHeight="1" thickBot="1">
      <c r="A87" s="293" t="s">
        <v>259</v>
      </c>
      <c r="B87" s="294">
        <v>3273</v>
      </c>
      <c r="C87" s="305">
        <f t="shared" si="16"/>
        <v>3273</v>
      </c>
      <c r="D87" s="33">
        <v>3650</v>
      </c>
      <c r="E87" s="306">
        <f t="shared" si="17"/>
        <v>8790.7000000000007</v>
      </c>
      <c r="F87" s="33">
        <f t="shared" si="12"/>
        <v>240.841095890411</v>
      </c>
      <c r="G87" s="33">
        <f t="shared" si="13"/>
        <v>268.58234036052556</v>
      </c>
      <c r="H87" s="33">
        <f>(E87/E139)*100</f>
        <v>1.879736668794086</v>
      </c>
      <c r="I87" s="839">
        <v>170</v>
      </c>
      <c r="J87" s="360">
        <v>950</v>
      </c>
      <c r="K87" s="233">
        <v>2050.6999999999998</v>
      </c>
      <c r="L87" s="233">
        <f t="shared" si="15"/>
        <v>215.86315789473679</v>
      </c>
      <c r="M87" s="495">
        <f t="shared" si="14"/>
        <v>1206.2941176470588</v>
      </c>
      <c r="N87" s="576">
        <v>3103</v>
      </c>
      <c r="O87" s="510">
        <v>6740</v>
      </c>
      <c r="P87" s="181"/>
      <c r="Q87" s="181"/>
      <c r="R87" s="181"/>
    </row>
    <row r="88" spans="1:18" ht="16.95" customHeight="1" thickBot="1">
      <c r="A88" s="293" t="s">
        <v>386</v>
      </c>
      <c r="B88" s="294">
        <v>5495</v>
      </c>
      <c r="C88" s="305">
        <f t="shared" si="16"/>
        <v>5495</v>
      </c>
      <c r="D88" s="33">
        <v>5191</v>
      </c>
      <c r="E88" s="306">
        <f t="shared" si="17"/>
        <v>9252.5</v>
      </c>
      <c r="F88" s="33">
        <f t="shared" si="12"/>
        <v>178.24118666923522</v>
      </c>
      <c r="G88" s="33">
        <f t="shared" si="13"/>
        <v>168.3803457688808</v>
      </c>
      <c r="H88" s="33">
        <f>(E88/E139)*100</f>
        <v>1.9784844811013089</v>
      </c>
      <c r="I88" s="839">
        <v>585</v>
      </c>
      <c r="J88" s="360">
        <v>1826</v>
      </c>
      <c r="K88" s="233">
        <v>780</v>
      </c>
      <c r="L88" s="233">
        <f t="shared" si="15"/>
        <v>42.716319824753555</v>
      </c>
      <c r="M88" s="495">
        <f t="shared" si="14"/>
        <v>133.33333333333331</v>
      </c>
      <c r="N88" s="576">
        <v>4910</v>
      </c>
      <c r="O88" s="510">
        <v>8472.5</v>
      </c>
      <c r="P88" s="181"/>
      <c r="Q88" s="181"/>
      <c r="R88" s="181"/>
    </row>
    <row r="89" spans="1:18" ht="16.95" customHeight="1" thickBot="1">
      <c r="A89" s="293" t="s">
        <v>303</v>
      </c>
      <c r="B89" s="294">
        <v>1830</v>
      </c>
      <c r="C89" s="305">
        <f t="shared" si="16"/>
        <v>1930</v>
      </c>
      <c r="D89" s="33">
        <v>2765.8</v>
      </c>
      <c r="E89" s="306">
        <f t="shared" ref="E89:E129" si="18">K89+O89</f>
        <v>3843.8</v>
      </c>
      <c r="F89" s="33">
        <f t="shared" si="12"/>
        <v>138.97606479138042</v>
      </c>
      <c r="G89" s="33">
        <f t="shared" si="13"/>
        <v>199.16062176165804</v>
      </c>
      <c r="H89" s="33">
        <f>(E89/E139)*100</f>
        <v>0.82192906224882056</v>
      </c>
      <c r="I89" s="839">
        <v>250</v>
      </c>
      <c r="J89" s="360">
        <v>1020</v>
      </c>
      <c r="K89" s="360">
        <v>716</v>
      </c>
      <c r="L89" s="233">
        <f t="shared" si="15"/>
        <v>70.196078431372541</v>
      </c>
      <c r="M89" s="495">
        <f t="shared" si="14"/>
        <v>286.39999999999998</v>
      </c>
      <c r="N89" s="576">
        <v>1680</v>
      </c>
      <c r="O89" s="510">
        <v>3127.8</v>
      </c>
      <c r="P89" s="181"/>
      <c r="Q89" s="181"/>
      <c r="R89" s="181"/>
    </row>
    <row r="90" spans="1:18" ht="16.95" customHeight="1" thickBot="1">
      <c r="A90" s="293" t="s">
        <v>260</v>
      </c>
      <c r="B90" s="294">
        <v>5583</v>
      </c>
      <c r="C90" s="305">
        <f t="shared" si="16"/>
        <v>5583</v>
      </c>
      <c r="D90" s="33">
        <v>6900</v>
      </c>
      <c r="E90" s="306">
        <f t="shared" si="18"/>
        <v>13010</v>
      </c>
      <c r="F90" s="33">
        <f t="shared" si="12"/>
        <v>188.55072463768116</v>
      </c>
      <c r="G90" s="33">
        <f t="shared" si="13"/>
        <v>233.02883754253986</v>
      </c>
      <c r="H90" s="33">
        <f>(E90/E139)*100</f>
        <v>2.7819598053637429</v>
      </c>
      <c r="I90" s="839">
        <v>463</v>
      </c>
      <c r="J90" s="233">
        <v>2200</v>
      </c>
      <c r="K90" s="233">
        <v>2800</v>
      </c>
      <c r="L90" s="233">
        <f t="shared" si="15"/>
        <v>127.27272727272727</v>
      </c>
      <c r="M90" s="495">
        <f t="shared" si="14"/>
        <v>604.75161987041042</v>
      </c>
      <c r="N90" s="576">
        <v>5120</v>
      </c>
      <c r="O90" s="510">
        <v>10210</v>
      </c>
      <c r="P90" s="181"/>
      <c r="Q90" s="181"/>
      <c r="R90" s="181"/>
    </row>
    <row r="91" spans="1:18" ht="16.95" customHeight="1" thickBot="1">
      <c r="A91" s="293" t="s">
        <v>261</v>
      </c>
      <c r="B91" s="294">
        <v>12980</v>
      </c>
      <c r="C91" s="305">
        <f t="shared" si="16"/>
        <v>12980</v>
      </c>
      <c r="D91" s="33">
        <v>9638.7999999999993</v>
      </c>
      <c r="E91" s="306">
        <f t="shared" si="18"/>
        <v>14208.199999999999</v>
      </c>
      <c r="F91" s="33">
        <f t="shared" si="12"/>
        <v>147.40631613893845</v>
      </c>
      <c r="G91" s="33">
        <f t="shared" si="13"/>
        <v>109.46224961479199</v>
      </c>
      <c r="H91" s="33">
        <f>(E91/E139)*100</f>
        <v>3.0381738129568894</v>
      </c>
      <c r="I91" s="839">
        <v>1750</v>
      </c>
      <c r="J91" s="660">
        <v>1114.9000000000001</v>
      </c>
      <c r="K91" s="233">
        <v>1380.3</v>
      </c>
      <c r="L91" s="233">
        <f t="shared" si="15"/>
        <v>123.8048255448919</v>
      </c>
      <c r="M91" s="495">
        <f t="shared" si="14"/>
        <v>78.874285714285705</v>
      </c>
      <c r="N91" s="576">
        <v>11230</v>
      </c>
      <c r="O91" s="510">
        <v>12827.9</v>
      </c>
      <c r="P91" s="102" t="s">
        <v>271</v>
      </c>
      <c r="Q91" s="102"/>
      <c r="R91" s="181"/>
    </row>
    <row r="92" spans="1:18" ht="16.95" customHeight="1" thickBot="1">
      <c r="A92" s="318" t="s">
        <v>262</v>
      </c>
      <c r="B92" s="294">
        <v>5340</v>
      </c>
      <c r="C92" s="305">
        <f t="shared" si="16"/>
        <v>5340</v>
      </c>
      <c r="D92" s="33">
        <v>4474.3</v>
      </c>
      <c r="E92" s="306">
        <f t="shared" si="18"/>
        <v>2938.33</v>
      </c>
      <c r="F92" s="33">
        <f t="shared" si="12"/>
        <v>65.671278188766962</v>
      </c>
      <c r="G92" s="33">
        <f t="shared" si="13"/>
        <v>55.02490636704119</v>
      </c>
      <c r="H92" s="33">
        <f>(E92/E139)*100</f>
        <v>0.62831021943846632</v>
      </c>
      <c r="I92" s="839">
        <v>430</v>
      </c>
      <c r="J92" s="233">
        <v>342</v>
      </c>
      <c r="K92" s="660">
        <v>106.7</v>
      </c>
      <c r="L92" s="233">
        <f t="shared" si="15"/>
        <v>31.198830409356727</v>
      </c>
      <c r="M92" s="495">
        <f t="shared" si="14"/>
        <v>24.813953488372093</v>
      </c>
      <c r="N92" s="576">
        <v>4910</v>
      </c>
      <c r="O92" s="510">
        <v>2831.63</v>
      </c>
      <c r="P92" s="183">
        <f>K61+K62+K63+K64+K65+K66+K67+K68+K69+K70+K71+K72+K73+K74+K75+K76+K77+K78+K79+K80+K81+K82+K83+K84+K85+K86+K87+K88+K89+K90+K91+K92+K130+K131+K132+K134+K135+K136+K137+K138</f>
        <v>37551.699999999997</v>
      </c>
      <c r="Q92" s="102"/>
      <c r="R92" s="181"/>
    </row>
    <row r="93" spans="1:18" ht="16.95" customHeight="1" thickBot="1">
      <c r="A93" s="318" t="s">
        <v>304</v>
      </c>
      <c r="B93" s="294">
        <v>10785</v>
      </c>
      <c r="C93" s="305">
        <f t="shared" si="16"/>
        <v>10785</v>
      </c>
      <c r="D93" s="33">
        <v>11251</v>
      </c>
      <c r="E93" s="306">
        <f t="shared" si="18"/>
        <v>13120</v>
      </c>
      <c r="F93" s="33">
        <f t="shared" si="12"/>
        <v>116.61185672384677</v>
      </c>
      <c r="G93" s="33">
        <f t="shared" si="13"/>
        <v>121.65044042651832</v>
      </c>
      <c r="H93" s="33">
        <f>(E93/E139)*100</f>
        <v>2.8054813717426832</v>
      </c>
      <c r="I93" s="839">
        <v>1120</v>
      </c>
      <c r="J93" s="233">
        <v>2020</v>
      </c>
      <c r="K93" s="233">
        <v>1050</v>
      </c>
      <c r="L93" s="233">
        <f t="shared" si="15"/>
        <v>51.980198019801982</v>
      </c>
      <c r="M93" s="495">
        <f t="shared" si="14"/>
        <v>93.75</v>
      </c>
      <c r="N93" s="576">
        <v>9665</v>
      </c>
      <c r="O93" s="510">
        <v>12070</v>
      </c>
      <c r="P93" s="181"/>
      <c r="Q93" s="181"/>
      <c r="R93" s="181"/>
    </row>
    <row r="94" spans="1:18" ht="16.95" customHeight="1" thickBot="1">
      <c r="A94" s="320" t="s">
        <v>305</v>
      </c>
      <c r="B94" s="294">
        <v>15143</v>
      </c>
      <c r="C94" s="305">
        <f t="shared" si="16"/>
        <v>15143</v>
      </c>
      <c r="D94" s="33">
        <v>15340.5</v>
      </c>
      <c r="E94" s="306">
        <f t="shared" si="18"/>
        <v>15963</v>
      </c>
      <c r="F94" s="33">
        <f t="shared" si="12"/>
        <v>104.05788598807079</v>
      </c>
      <c r="G94" s="33">
        <f t="shared" si="13"/>
        <v>105.41504325430893</v>
      </c>
      <c r="H94" s="33">
        <f>(E94/E139)*100</f>
        <v>3.4134069464274734</v>
      </c>
      <c r="I94" s="839">
        <v>1630</v>
      </c>
      <c r="J94" s="233">
        <v>2650</v>
      </c>
      <c r="K94" s="233">
        <v>1920</v>
      </c>
      <c r="L94" s="233">
        <f t="shared" si="15"/>
        <v>72.452830188679243</v>
      </c>
      <c r="M94" s="495">
        <f t="shared" si="14"/>
        <v>117.79141104294479</v>
      </c>
      <c r="N94" s="576">
        <v>13513</v>
      </c>
      <c r="O94" s="510">
        <v>14043</v>
      </c>
      <c r="P94" s="181"/>
      <c r="Q94" s="181"/>
      <c r="R94" s="181"/>
    </row>
    <row r="95" spans="1:18" ht="16.95" customHeight="1" thickBot="1">
      <c r="A95" s="320" t="s">
        <v>306</v>
      </c>
      <c r="B95" s="294">
        <v>13474</v>
      </c>
      <c r="C95" s="305">
        <f t="shared" si="16"/>
        <v>13474</v>
      </c>
      <c r="D95" s="33">
        <v>12095.6</v>
      </c>
      <c r="E95" s="306">
        <f t="shared" si="18"/>
        <v>11691.2</v>
      </c>
      <c r="F95" s="33">
        <f t="shared" si="12"/>
        <v>96.656635470749691</v>
      </c>
      <c r="G95" s="33">
        <f t="shared" si="13"/>
        <v>86.768591361139983</v>
      </c>
      <c r="H95" s="33">
        <f>(E95/E139)*100</f>
        <v>2.499957607722413</v>
      </c>
      <c r="I95" s="839">
        <v>1929</v>
      </c>
      <c r="J95" s="233">
        <v>2402.3000000000002</v>
      </c>
      <c r="K95" s="233">
        <v>1704.6</v>
      </c>
      <c r="L95" s="233">
        <f t="shared" si="15"/>
        <v>70.956999542105464</v>
      </c>
      <c r="M95" s="495">
        <f t="shared" si="14"/>
        <v>88.367029548989109</v>
      </c>
      <c r="N95" s="576">
        <v>11545</v>
      </c>
      <c r="O95" s="510">
        <v>9986.6</v>
      </c>
      <c r="P95" s="181"/>
      <c r="Q95" s="181"/>
      <c r="R95" s="181"/>
    </row>
    <row r="96" spans="1:18" ht="16.95" customHeight="1" thickBot="1">
      <c r="A96" s="326" t="s">
        <v>307</v>
      </c>
      <c r="B96" s="294">
        <v>0</v>
      </c>
      <c r="C96" s="305">
        <f t="shared" si="16"/>
        <v>0</v>
      </c>
      <c r="D96" s="33">
        <v>2500</v>
      </c>
      <c r="E96" s="306">
        <f t="shared" si="18"/>
        <v>0</v>
      </c>
      <c r="F96" s="33">
        <f t="shared" si="12"/>
        <v>0</v>
      </c>
      <c r="G96" s="33"/>
      <c r="H96" s="33">
        <f>(E96/E139)*100</f>
        <v>0</v>
      </c>
      <c r="I96" s="839">
        <v>0</v>
      </c>
      <c r="J96" s="233">
        <v>0</v>
      </c>
      <c r="K96" s="233">
        <v>0</v>
      </c>
      <c r="L96" s="233" t="e">
        <f t="shared" si="15"/>
        <v>#DIV/0!</v>
      </c>
      <c r="M96" s="495" t="e">
        <f t="shared" si="14"/>
        <v>#DIV/0!</v>
      </c>
      <c r="N96" s="576">
        <v>0</v>
      </c>
      <c r="O96" s="510">
        <v>0</v>
      </c>
      <c r="P96" s="181"/>
      <c r="Q96" s="181"/>
      <c r="R96" s="181"/>
    </row>
    <row r="97" spans="1:18" ht="16.95" customHeight="1" thickBot="1">
      <c r="A97" s="320" t="s">
        <v>308</v>
      </c>
      <c r="B97" s="294">
        <v>3642</v>
      </c>
      <c r="C97" s="305">
        <f t="shared" si="16"/>
        <v>3642</v>
      </c>
      <c r="D97" s="33">
        <v>3673</v>
      </c>
      <c r="E97" s="306">
        <f t="shared" si="18"/>
        <v>3963</v>
      </c>
      <c r="F97" s="33">
        <f t="shared" si="12"/>
        <v>107.89545330792268</v>
      </c>
      <c r="G97" s="33">
        <f t="shared" si="13"/>
        <v>108.81383855024711</v>
      </c>
      <c r="H97" s="33">
        <f>(E97/E139)*100</f>
        <v>0.8474178869067267</v>
      </c>
      <c r="I97" s="839">
        <v>546</v>
      </c>
      <c r="J97" s="233">
        <v>340</v>
      </c>
      <c r="K97" s="233">
        <v>305</v>
      </c>
      <c r="L97" s="233">
        <f t="shared" si="15"/>
        <v>89.705882352941174</v>
      </c>
      <c r="M97" s="495">
        <f t="shared" si="14"/>
        <v>55.860805860805861</v>
      </c>
      <c r="N97" s="576">
        <v>3096</v>
      </c>
      <c r="O97" s="510">
        <v>3658</v>
      </c>
      <c r="P97" s="181"/>
      <c r="Q97" s="181"/>
      <c r="R97" s="181"/>
    </row>
    <row r="98" spans="1:18" ht="16.95" customHeight="1" thickBot="1">
      <c r="A98" s="320" t="s">
        <v>309</v>
      </c>
      <c r="B98" s="294">
        <v>4168</v>
      </c>
      <c r="C98" s="305">
        <f t="shared" si="16"/>
        <v>4168</v>
      </c>
      <c r="D98" s="33">
        <v>3869</v>
      </c>
      <c r="E98" s="306">
        <f t="shared" si="18"/>
        <v>3584</v>
      </c>
      <c r="F98" s="33">
        <f t="shared" si="12"/>
        <v>92.633755492375286</v>
      </c>
      <c r="G98" s="33">
        <f t="shared" si="13"/>
        <v>85.988483685220729</v>
      </c>
      <c r="H98" s="33">
        <f>(E98/E139)*100</f>
        <v>0.76637539911019636</v>
      </c>
      <c r="I98" s="839">
        <v>597</v>
      </c>
      <c r="J98" s="233">
        <v>260</v>
      </c>
      <c r="K98" s="233">
        <v>190</v>
      </c>
      <c r="L98" s="233">
        <f t="shared" si="15"/>
        <v>73.076923076923066</v>
      </c>
      <c r="M98" s="495">
        <f t="shared" si="14"/>
        <v>31.825795644891127</v>
      </c>
      <c r="N98" s="576">
        <v>3571</v>
      </c>
      <c r="O98" s="510">
        <v>3394</v>
      </c>
      <c r="P98" s="181"/>
      <c r="Q98" s="181"/>
      <c r="R98" s="181"/>
    </row>
    <row r="99" spans="1:18" ht="16.95" customHeight="1" thickBot="1">
      <c r="A99" s="318" t="s">
        <v>263</v>
      </c>
      <c r="B99" s="294">
        <v>2453</v>
      </c>
      <c r="C99" s="305">
        <f t="shared" si="16"/>
        <v>2453</v>
      </c>
      <c r="D99" s="33">
        <v>2425</v>
      </c>
      <c r="E99" s="306">
        <f t="shared" si="18"/>
        <v>750</v>
      </c>
      <c r="F99" s="33">
        <f t="shared" si="12"/>
        <v>30.927835051546392</v>
      </c>
      <c r="G99" s="33">
        <f t="shared" si="13"/>
        <v>30.574806359559727</v>
      </c>
      <c r="H99" s="33">
        <f>(E99/E139)*100</f>
        <v>0.16037431622004666</v>
      </c>
      <c r="I99" s="839">
        <v>361</v>
      </c>
      <c r="J99" s="233">
        <v>600</v>
      </c>
      <c r="K99" s="233">
        <v>0</v>
      </c>
      <c r="L99" s="233">
        <f t="shared" si="15"/>
        <v>0</v>
      </c>
      <c r="M99" s="495">
        <f t="shared" si="14"/>
        <v>0</v>
      </c>
      <c r="N99" s="576">
        <v>2092</v>
      </c>
      <c r="O99" s="510">
        <v>750</v>
      </c>
      <c r="P99" s="181"/>
      <c r="Q99" s="181"/>
      <c r="R99" s="181"/>
    </row>
    <row r="100" spans="1:18" ht="16.95" customHeight="1" thickBot="1">
      <c r="A100" s="318" t="s">
        <v>375</v>
      </c>
      <c r="B100" s="294"/>
      <c r="C100" s="305"/>
      <c r="D100" s="33">
        <v>0</v>
      </c>
      <c r="E100" s="306">
        <f t="shared" si="18"/>
        <v>1487</v>
      </c>
      <c r="F100" s="33" t="e">
        <f t="shared" si="12"/>
        <v>#DIV/0!</v>
      </c>
      <c r="G100" s="33"/>
      <c r="H100" s="33"/>
      <c r="I100" s="839">
        <v>0</v>
      </c>
      <c r="J100" s="233">
        <v>0</v>
      </c>
      <c r="K100" s="233">
        <v>325</v>
      </c>
      <c r="L100" s="233" t="e">
        <f t="shared" si="15"/>
        <v>#DIV/0!</v>
      </c>
      <c r="M100" s="495" t="e">
        <f t="shared" si="14"/>
        <v>#DIV/0!</v>
      </c>
      <c r="N100" s="576"/>
      <c r="O100" s="510">
        <v>1162</v>
      </c>
      <c r="P100" s="181"/>
      <c r="Q100" s="181"/>
      <c r="R100" s="181"/>
    </row>
    <row r="101" spans="1:18" ht="16.95" customHeight="1" thickBot="1">
      <c r="A101" s="318" t="s">
        <v>264</v>
      </c>
      <c r="B101" s="294">
        <v>1943</v>
      </c>
      <c r="C101" s="305">
        <f t="shared" si="16"/>
        <v>1943</v>
      </c>
      <c r="D101" s="33">
        <v>1861.4</v>
      </c>
      <c r="E101" s="306">
        <f t="shared" si="18"/>
        <v>2013</v>
      </c>
      <c r="F101" s="33">
        <f t="shared" si="12"/>
        <v>108.14440743526377</v>
      </c>
      <c r="G101" s="33">
        <f t="shared" si="13"/>
        <v>103.6026762738034</v>
      </c>
      <c r="H101" s="33">
        <f>(E101/E139)*100</f>
        <v>0.43044466473460524</v>
      </c>
      <c r="I101" s="839">
        <v>204</v>
      </c>
      <c r="J101" s="233">
        <v>500</v>
      </c>
      <c r="K101" s="233">
        <v>320</v>
      </c>
      <c r="L101" s="233">
        <f t="shared" si="15"/>
        <v>64</v>
      </c>
      <c r="M101" s="495">
        <f t="shared" si="14"/>
        <v>156.86274509803923</v>
      </c>
      <c r="N101" s="576">
        <v>1739</v>
      </c>
      <c r="O101" s="510">
        <v>1693</v>
      </c>
      <c r="P101" s="182"/>
      <c r="Q101" s="181"/>
      <c r="R101" s="181"/>
    </row>
    <row r="102" spans="1:18" ht="16.95" customHeight="1" thickBot="1">
      <c r="A102" s="318" t="s">
        <v>311</v>
      </c>
      <c r="B102" s="294">
        <v>11351</v>
      </c>
      <c r="C102" s="305">
        <f t="shared" si="16"/>
        <v>11351</v>
      </c>
      <c r="D102" s="33">
        <v>11438</v>
      </c>
      <c r="E102" s="306">
        <f t="shared" si="18"/>
        <v>13143</v>
      </c>
      <c r="F102" s="33">
        <f t="shared" si="12"/>
        <v>114.90645217695401</v>
      </c>
      <c r="G102" s="33">
        <f t="shared" si="13"/>
        <v>115.78715531671217</v>
      </c>
      <c r="H102" s="33">
        <f>(E102/E139)*100</f>
        <v>2.8103995174400977</v>
      </c>
      <c r="I102" s="839">
        <v>1010</v>
      </c>
      <c r="J102" s="233">
        <v>1620</v>
      </c>
      <c r="K102" s="233">
        <v>1120</v>
      </c>
      <c r="L102" s="233">
        <f t="shared" si="15"/>
        <v>69.135802469135797</v>
      </c>
      <c r="M102" s="495">
        <f t="shared" si="14"/>
        <v>110.8910891089109</v>
      </c>
      <c r="N102" s="576">
        <v>10341</v>
      </c>
      <c r="O102" s="510">
        <v>12023</v>
      </c>
      <c r="P102" s="181" t="s">
        <v>362</v>
      </c>
      <c r="Q102" s="181"/>
      <c r="R102" s="181"/>
    </row>
    <row r="103" spans="1:18" ht="16.95" customHeight="1" thickBot="1">
      <c r="A103" s="318" t="s">
        <v>312</v>
      </c>
      <c r="B103" s="294">
        <v>13820</v>
      </c>
      <c r="C103" s="305">
        <f t="shared" si="16"/>
        <v>13820</v>
      </c>
      <c r="D103" s="33">
        <v>12179.1</v>
      </c>
      <c r="E103" s="306">
        <f t="shared" si="18"/>
        <v>10054</v>
      </c>
      <c r="F103" s="33">
        <f t="shared" si="12"/>
        <v>82.55125583992249</v>
      </c>
      <c r="G103" s="33">
        <f t="shared" si="13"/>
        <v>72.749638205499281</v>
      </c>
      <c r="H103" s="33">
        <f>(E103/E139)*100</f>
        <v>2.1498711670351325</v>
      </c>
      <c r="I103" s="839">
        <v>1195</v>
      </c>
      <c r="J103" s="233">
        <v>1928</v>
      </c>
      <c r="K103" s="233">
        <v>760</v>
      </c>
      <c r="L103" s="233">
        <f t="shared" si="15"/>
        <v>39.419087136929463</v>
      </c>
      <c r="M103" s="495">
        <f t="shared" si="14"/>
        <v>63.598326359832633</v>
      </c>
      <c r="N103" s="576">
        <v>12625</v>
      </c>
      <c r="O103" s="510">
        <v>9294</v>
      </c>
      <c r="P103" s="182">
        <f>K102+K103+K104+K105+K106+K107+K108+K109+K110+K111+K112+K114+K115+K113</f>
        <v>3285</v>
      </c>
      <c r="Q103" s="181"/>
      <c r="R103" s="181"/>
    </row>
    <row r="104" spans="1:18" ht="16.95" customHeight="1" thickBot="1">
      <c r="A104" s="318" t="s">
        <v>377</v>
      </c>
      <c r="B104" s="294"/>
      <c r="C104" s="305"/>
      <c r="D104" s="33"/>
      <c r="E104" s="306">
        <f t="shared" si="18"/>
        <v>266</v>
      </c>
      <c r="F104" s="33"/>
      <c r="G104" s="33"/>
      <c r="H104" s="33"/>
      <c r="I104" s="839"/>
      <c r="J104" s="688"/>
      <c r="K104" s="233">
        <v>60</v>
      </c>
      <c r="L104" s="233">
        <f t="shared" ref="L104:L111" si="19">K104/J116*100</f>
        <v>22.624434389140273</v>
      </c>
      <c r="M104" s="495" t="e">
        <f t="shared" si="14"/>
        <v>#DIV/0!</v>
      </c>
      <c r="N104" s="576"/>
      <c r="O104" s="510">
        <v>206</v>
      </c>
      <c r="P104" s="182"/>
      <c r="Q104" s="181"/>
      <c r="R104" s="181"/>
    </row>
    <row r="105" spans="1:18" ht="16.95" customHeight="1" thickBot="1">
      <c r="A105" s="318" t="s">
        <v>378</v>
      </c>
      <c r="B105" s="294"/>
      <c r="C105" s="305"/>
      <c r="D105" s="33"/>
      <c r="E105" s="306">
        <f t="shared" si="18"/>
        <v>267</v>
      </c>
      <c r="F105" s="33"/>
      <c r="G105" s="33"/>
      <c r="H105" s="33"/>
      <c r="I105" s="839"/>
      <c r="J105" s="688"/>
      <c r="K105" s="233">
        <v>60</v>
      </c>
      <c r="L105" s="233">
        <f t="shared" si="19"/>
        <v>30</v>
      </c>
      <c r="M105" s="495" t="e">
        <f t="shared" si="14"/>
        <v>#DIV/0!</v>
      </c>
      <c r="N105" s="576"/>
      <c r="O105" s="510">
        <v>207</v>
      </c>
      <c r="P105" s="182"/>
      <c r="Q105" s="181"/>
      <c r="R105" s="181"/>
    </row>
    <row r="106" spans="1:18" ht="16.95" customHeight="1" thickBot="1">
      <c r="A106" s="318" t="s">
        <v>379</v>
      </c>
      <c r="B106" s="294"/>
      <c r="C106" s="305"/>
      <c r="D106" s="33"/>
      <c r="E106" s="306">
        <f t="shared" si="18"/>
        <v>111</v>
      </c>
      <c r="F106" s="33"/>
      <c r="G106" s="33"/>
      <c r="H106" s="33"/>
      <c r="I106" s="839"/>
      <c r="J106" s="688"/>
      <c r="K106" s="233">
        <v>0</v>
      </c>
      <c r="L106" s="233">
        <f t="shared" si="19"/>
        <v>0</v>
      </c>
      <c r="M106" s="495" t="e">
        <f t="shared" si="14"/>
        <v>#DIV/0!</v>
      </c>
      <c r="N106" s="576"/>
      <c r="O106" s="510">
        <v>111</v>
      </c>
      <c r="P106" s="182"/>
      <c r="Q106" s="181"/>
      <c r="R106" s="181"/>
    </row>
    <row r="107" spans="1:18" ht="16.95" customHeight="1" thickBot="1">
      <c r="A107" s="318" t="s">
        <v>357</v>
      </c>
      <c r="B107" s="294"/>
      <c r="C107" s="305"/>
      <c r="D107" s="33"/>
      <c r="E107" s="306">
        <f t="shared" si="18"/>
        <v>258</v>
      </c>
      <c r="F107" s="33"/>
      <c r="G107" s="33"/>
      <c r="H107" s="33"/>
      <c r="I107" s="839"/>
      <c r="J107" s="688"/>
      <c r="K107" s="233">
        <v>30</v>
      </c>
      <c r="L107" s="233">
        <f t="shared" si="19"/>
        <v>1.7161489617298784</v>
      </c>
      <c r="M107" s="495" t="e">
        <f t="shared" si="14"/>
        <v>#DIV/0!</v>
      </c>
      <c r="N107" s="576"/>
      <c r="O107" s="510">
        <v>228</v>
      </c>
      <c r="P107" s="181"/>
      <c r="Q107" s="181"/>
      <c r="R107" s="181"/>
    </row>
    <row r="108" spans="1:18" ht="16.95" customHeight="1" thickBot="1">
      <c r="A108" s="318" t="s">
        <v>358</v>
      </c>
      <c r="B108" s="294"/>
      <c r="C108" s="305"/>
      <c r="D108" s="33"/>
      <c r="E108" s="306">
        <f t="shared" si="18"/>
        <v>582</v>
      </c>
      <c r="F108" s="33"/>
      <c r="G108" s="33"/>
      <c r="H108" s="33"/>
      <c r="I108" s="839"/>
      <c r="J108" s="688"/>
      <c r="K108" s="233">
        <v>130</v>
      </c>
      <c r="L108" s="233">
        <f t="shared" si="19"/>
        <v>43.333333333333336</v>
      </c>
      <c r="M108" s="495"/>
      <c r="N108" s="576"/>
      <c r="O108" s="510">
        <v>452</v>
      </c>
      <c r="P108" s="181"/>
      <c r="Q108" s="181"/>
      <c r="R108" s="181"/>
    </row>
    <row r="109" spans="1:18" ht="16.95" customHeight="1" thickBot="1">
      <c r="A109" s="318" t="s">
        <v>367</v>
      </c>
      <c r="B109" s="294"/>
      <c r="C109" s="305"/>
      <c r="D109" s="33"/>
      <c r="E109" s="306">
        <f t="shared" si="18"/>
        <v>3176</v>
      </c>
      <c r="F109" s="33"/>
      <c r="G109" s="33"/>
      <c r="H109" s="33"/>
      <c r="I109" s="839"/>
      <c r="J109" s="688"/>
      <c r="K109" s="233">
        <v>400</v>
      </c>
      <c r="L109" s="233">
        <f t="shared" si="19"/>
        <v>111.73184357541899</v>
      </c>
      <c r="M109" s="495"/>
      <c r="N109" s="576"/>
      <c r="O109" s="510">
        <v>2776</v>
      </c>
      <c r="P109" s="181"/>
      <c r="Q109" s="181"/>
      <c r="R109" s="181"/>
    </row>
    <row r="110" spans="1:18" ht="16.95" customHeight="1" thickBot="1">
      <c r="A110" s="318" t="s">
        <v>368</v>
      </c>
      <c r="B110" s="294"/>
      <c r="C110" s="305"/>
      <c r="D110" s="33"/>
      <c r="E110" s="306">
        <f t="shared" si="18"/>
        <v>511</v>
      </c>
      <c r="F110" s="33"/>
      <c r="G110" s="33"/>
      <c r="H110" s="33"/>
      <c r="I110" s="839"/>
      <c r="J110" s="688"/>
      <c r="K110" s="233">
        <v>110</v>
      </c>
      <c r="L110" s="233">
        <f t="shared" si="19"/>
        <v>16.923076923076923</v>
      </c>
      <c r="M110" s="495"/>
      <c r="N110" s="576"/>
      <c r="O110" s="510">
        <v>401</v>
      </c>
      <c r="P110" s="181"/>
      <c r="Q110" s="181"/>
      <c r="R110" s="181"/>
    </row>
    <row r="111" spans="1:18" ht="16.95" customHeight="1" thickBot="1">
      <c r="A111" s="318" t="s">
        <v>359</v>
      </c>
      <c r="B111" s="294"/>
      <c r="C111" s="305"/>
      <c r="D111" s="33"/>
      <c r="E111" s="306">
        <f t="shared" si="18"/>
        <v>2913</v>
      </c>
      <c r="F111" s="33"/>
      <c r="G111" s="33"/>
      <c r="H111" s="33"/>
      <c r="I111" s="839"/>
      <c r="J111" s="688"/>
      <c r="K111" s="233">
        <v>380</v>
      </c>
      <c r="L111" s="233">
        <f t="shared" si="19"/>
        <v>50.666666666666671</v>
      </c>
      <c r="M111" s="495"/>
      <c r="N111" s="576"/>
      <c r="O111" s="510">
        <v>2533</v>
      </c>
      <c r="P111" s="181"/>
      <c r="Q111" s="181"/>
      <c r="R111" s="181"/>
    </row>
    <row r="112" spans="1:18" ht="16.95" customHeight="1" thickBot="1">
      <c r="A112" s="318" t="s">
        <v>360</v>
      </c>
      <c r="B112" s="294"/>
      <c r="C112" s="305"/>
      <c r="D112" s="33"/>
      <c r="E112" s="306">
        <f t="shared" si="18"/>
        <v>127</v>
      </c>
      <c r="F112" s="33"/>
      <c r="G112" s="33"/>
      <c r="H112" s="33"/>
      <c r="I112" s="839"/>
      <c r="J112" s="688"/>
      <c r="K112" s="233">
        <v>0</v>
      </c>
      <c r="L112" s="233"/>
      <c r="M112" s="495"/>
      <c r="N112" s="576"/>
      <c r="O112" s="510">
        <v>127</v>
      </c>
      <c r="P112" s="181"/>
      <c r="Q112" s="181"/>
      <c r="R112" s="181"/>
    </row>
    <row r="113" spans="1:18" ht="16.95" customHeight="1" thickBot="1">
      <c r="A113" s="318" t="s">
        <v>388</v>
      </c>
      <c r="B113" s="294"/>
      <c r="C113" s="305"/>
      <c r="D113" s="33"/>
      <c r="E113" s="306">
        <f t="shared" si="18"/>
        <v>150</v>
      </c>
      <c r="F113" s="33"/>
      <c r="G113" s="33"/>
      <c r="H113" s="33"/>
      <c r="I113" s="839"/>
      <c r="J113" s="688"/>
      <c r="K113" s="233">
        <v>35</v>
      </c>
      <c r="L113" s="233"/>
      <c r="M113" s="495"/>
      <c r="N113" s="576"/>
      <c r="O113" s="510">
        <v>115</v>
      </c>
      <c r="P113" s="181"/>
      <c r="Q113" s="181"/>
      <c r="R113" s="181"/>
    </row>
    <row r="114" spans="1:18" ht="16.95" customHeight="1" thickBot="1">
      <c r="A114" s="318" t="s">
        <v>361</v>
      </c>
      <c r="B114" s="294"/>
      <c r="C114" s="305"/>
      <c r="D114" s="33"/>
      <c r="E114" s="306">
        <f t="shared" si="18"/>
        <v>250</v>
      </c>
      <c r="F114" s="33"/>
      <c r="G114" s="33"/>
      <c r="H114" s="33"/>
      <c r="I114" s="839"/>
      <c r="J114" s="465"/>
      <c r="K114" s="233">
        <v>30</v>
      </c>
      <c r="L114" s="233"/>
      <c r="M114" s="495"/>
      <c r="N114" s="576"/>
      <c r="O114" s="510">
        <v>220</v>
      </c>
      <c r="P114" s="181"/>
      <c r="Q114" s="181"/>
      <c r="R114" s="181"/>
    </row>
    <row r="115" spans="1:18" ht="16.95" customHeight="1" thickBot="1">
      <c r="A115" s="318" t="s">
        <v>390</v>
      </c>
      <c r="B115" s="294"/>
      <c r="C115" s="305"/>
      <c r="D115" s="33"/>
      <c r="E115" s="306">
        <f t="shared" si="18"/>
        <v>519</v>
      </c>
      <c r="F115" s="33"/>
      <c r="G115" s="33"/>
      <c r="H115" s="33"/>
      <c r="I115" s="839"/>
      <c r="J115" s="465"/>
      <c r="K115" s="233">
        <v>170</v>
      </c>
      <c r="L115" s="233"/>
      <c r="M115" s="495"/>
      <c r="N115" s="576"/>
      <c r="O115" s="510">
        <v>349</v>
      </c>
      <c r="P115" s="181"/>
      <c r="Q115" s="181"/>
      <c r="R115" s="181"/>
    </row>
    <row r="116" spans="1:18" ht="16.95" customHeight="1" thickBot="1">
      <c r="A116" s="318" t="s">
        <v>313</v>
      </c>
      <c r="B116" s="294">
        <v>4465</v>
      </c>
      <c r="C116" s="305">
        <f t="shared" si="16"/>
        <v>4465</v>
      </c>
      <c r="D116" s="33">
        <v>3826.3</v>
      </c>
      <c r="E116" s="306">
        <f t="shared" si="18"/>
        <v>3252.9</v>
      </c>
      <c r="F116" s="33">
        <f t="shared" si="12"/>
        <v>85.014243525076438</v>
      </c>
      <c r="G116" s="33">
        <f t="shared" si="13"/>
        <v>72.853303471444576</v>
      </c>
      <c r="H116" s="33">
        <f>(E116/E139)*100</f>
        <v>0.69557548430958649</v>
      </c>
      <c r="I116" s="839">
        <v>457</v>
      </c>
      <c r="J116" s="233">
        <v>265.2</v>
      </c>
      <c r="K116" s="233">
        <v>248.8</v>
      </c>
      <c r="L116" s="233">
        <f t="shared" si="15"/>
        <v>93.815987933635</v>
      </c>
      <c r="M116" s="495">
        <f t="shared" si="14"/>
        <v>54.442013129102854</v>
      </c>
      <c r="N116" s="576">
        <v>4008</v>
      </c>
      <c r="O116" s="510">
        <v>3004.1</v>
      </c>
      <c r="P116" s="181"/>
      <c r="Q116" s="181"/>
      <c r="R116" s="181"/>
    </row>
    <row r="117" spans="1:18" ht="16.95" customHeight="1" thickBot="1">
      <c r="A117" s="320" t="s">
        <v>265</v>
      </c>
      <c r="B117" s="294">
        <v>2391</v>
      </c>
      <c r="C117" s="305">
        <f t="shared" si="16"/>
        <v>2391</v>
      </c>
      <c r="D117" s="33">
        <v>2590</v>
      </c>
      <c r="E117" s="306">
        <f t="shared" si="18"/>
        <v>2060</v>
      </c>
      <c r="F117" s="33">
        <f t="shared" si="12"/>
        <v>79.536679536679529</v>
      </c>
      <c r="G117" s="33">
        <f t="shared" si="13"/>
        <v>86.156419907988294</v>
      </c>
      <c r="H117" s="33">
        <f>(E117/E139)*100</f>
        <v>0.44049478855106156</v>
      </c>
      <c r="I117" s="839">
        <v>321</v>
      </c>
      <c r="J117" s="233">
        <v>200</v>
      </c>
      <c r="K117" s="233">
        <v>100</v>
      </c>
      <c r="L117" s="233">
        <f t="shared" si="15"/>
        <v>50</v>
      </c>
      <c r="M117" s="495">
        <f t="shared" si="14"/>
        <v>31.15264797507788</v>
      </c>
      <c r="N117" s="576">
        <v>2070</v>
      </c>
      <c r="O117" s="510">
        <v>1960</v>
      </c>
      <c r="P117" s="181"/>
      <c r="Q117" s="181"/>
      <c r="R117" s="181"/>
    </row>
    <row r="118" spans="1:18" ht="16.95" customHeight="1" thickBot="1">
      <c r="A118" s="318" t="s">
        <v>314</v>
      </c>
      <c r="B118" s="294">
        <v>17483</v>
      </c>
      <c r="C118" s="305">
        <f t="shared" ref="C118:C137" si="20">I118+N118</f>
        <v>17483</v>
      </c>
      <c r="D118" s="33">
        <v>16292</v>
      </c>
      <c r="E118" s="306">
        <f t="shared" si="18"/>
        <v>13276.6</v>
      </c>
      <c r="F118" s="33">
        <f t="shared" si="12"/>
        <v>81.491529585072428</v>
      </c>
      <c r="G118" s="33">
        <f t="shared" si="13"/>
        <v>75.940056054452896</v>
      </c>
      <c r="H118" s="33">
        <f>(E118/E139)*100</f>
        <v>2.8389675289694289</v>
      </c>
      <c r="I118" s="839">
        <v>1520</v>
      </c>
      <c r="J118" s="233">
        <v>1975.3</v>
      </c>
      <c r="K118" s="233">
        <v>985.1</v>
      </c>
      <c r="L118" s="233">
        <f t="shared" si="15"/>
        <v>49.870905685212378</v>
      </c>
      <c r="M118" s="495">
        <f t="shared" si="14"/>
        <v>64.80921052631578</v>
      </c>
      <c r="N118" s="576">
        <v>15963</v>
      </c>
      <c r="O118" s="510">
        <v>12291.5</v>
      </c>
      <c r="P118" s="181" t="s">
        <v>272</v>
      </c>
      <c r="Q118" s="181"/>
      <c r="R118" s="181"/>
    </row>
    <row r="119" spans="1:18" ht="16.95" customHeight="1" thickBot="1">
      <c r="A119" s="326" t="s">
        <v>315</v>
      </c>
      <c r="B119" s="294">
        <v>28142</v>
      </c>
      <c r="C119" s="305">
        <f t="shared" si="20"/>
        <v>28142</v>
      </c>
      <c r="D119" s="33">
        <v>22599.200000000001</v>
      </c>
      <c r="E119" s="306">
        <f t="shared" si="18"/>
        <v>22551</v>
      </c>
      <c r="F119" s="33">
        <f t="shared" si="12"/>
        <v>99.786718113915526</v>
      </c>
      <c r="G119" s="33">
        <f t="shared" si="13"/>
        <v>80.132897448653267</v>
      </c>
      <c r="H119" s="33">
        <f>(E119/E139)*100</f>
        <v>4.8221349401043634</v>
      </c>
      <c r="I119" s="839">
        <v>2650</v>
      </c>
      <c r="J119" s="233">
        <v>1748.1</v>
      </c>
      <c r="K119" s="233">
        <v>1478.7</v>
      </c>
      <c r="L119" s="233">
        <f t="shared" si="15"/>
        <v>84.588982323665689</v>
      </c>
      <c r="M119" s="495">
        <f t="shared" si="14"/>
        <v>55.800000000000004</v>
      </c>
      <c r="N119" s="576">
        <v>25492</v>
      </c>
      <c r="O119" s="510">
        <v>21072.3</v>
      </c>
      <c r="P119" s="182">
        <f>K116+K117+K118+K119</f>
        <v>2812.6000000000004</v>
      </c>
      <c r="Q119" s="181"/>
      <c r="R119" s="181"/>
    </row>
    <row r="120" spans="1:18" ht="16.95" customHeight="1" thickBot="1">
      <c r="A120" s="326" t="s">
        <v>219</v>
      </c>
      <c r="B120" s="294">
        <v>4590</v>
      </c>
      <c r="C120" s="305">
        <f t="shared" si="20"/>
        <v>4590</v>
      </c>
      <c r="D120" s="33">
        <v>4110</v>
      </c>
      <c r="E120" s="306">
        <f t="shared" si="18"/>
        <v>3010</v>
      </c>
      <c r="F120" s="33">
        <f t="shared" si="12"/>
        <v>73.236009732360102</v>
      </c>
      <c r="G120" s="33">
        <f t="shared" si="13"/>
        <v>65.577342047930287</v>
      </c>
      <c r="H120" s="33">
        <f>(E120/E139)*100</f>
        <v>0.64363558909645391</v>
      </c>
      <c r="I120" s="841">
        <v>320</v>
      </c>
      <c r="J120" s="233">
        <v>300</v>
      </c>
      <c r="K120" s="233">
        <v>220</v>
      </c>
      <c r="L120" s="233">
        <f t="shared" si="15"/>
        <v>73.333333333333329</v>
      </c>
      <c r="M120" s="495">
        <f t="shared" si="14"/>
        <v>68.75</v>
      </c>
      <c r="N120" s="576">
        <v>4270</v>
      </c>
      <c r="O120" s="510">
        <v>2790</v>
      </c>
      <c r="P120" s="182"/>
      <c r="Q120" s="181"/>
      <c r="R120" s="181"/>
    </row>
    <row r="121" spans="1:18" ht="16.95" customHeight="1" thickBot="1">
      <c r="A121" s="318" t="s">
        <v>266</v>
      </c>
      <c r="B121" s="294">
        <v>9363</v>
      </c>
      <c r="C121" s="305">
        <f t="shared" si="20"/>
        <v>9363</v>
      </c>
      <c r="D121" s="33">
        <v>6837</v>
      </c>
      <c r="E121" s="306">
        <f t="shared" si="18"/>
        <v>5648</v>
      </c>
      <c r="F121" s="33">
        <f t="shared" si="12"/>
        <v>82.60933157817756</v>
      </c>
      <c r="G121" s="33">
        <f t="shared" si="13"/>
        <v>60.322546192459683</v>
      </c>
      <c r="H121" s="33">
        <f>(E121/E139)*100</f>
        <v>1.2077255173477648</v>
      </c>
      <c r="I121" s="839">
        <v>1512</v>
      </c>
      <c r="J121" s="233">
        <v>358</v>
      </c>
      <c r="K121" s="233">
        <v>345</v>
      </c>
      <c r="L121" s="233">
        <f t="shared" si="15"/>
        <v>96.36871508379889</v>
      </c>
      <c r="M121" s="495">
        <f t="shared" si="14"/>
        <v>22.817460317460316</v>
      </c>
      <c r="N121" s="576">
        <v>7851</v>
      </c>
      <c r="O121" s="510">
        <v>5303</v>
      </c>
      <c r="P121" s="182"/>
      <c r="Q121" s="181"/>
      <c r="R121" s="181"/>
    </row>
    <row r="122" spans="1:18" ht="16.95" customHeight="1" thickBot="1">
      <c r="A122" s="318" t="s">
        <v>316</v>
      </c>
      <c r="B122" s="294">
        <v>5658</v>
      </c>
      <c r="C122" s="305">
        <f t="shared" si="20"/>
        <v>5658</v>
      </c>
      <c r="D122" s="33">
        <v>5527</v>
      </c>
      <c r="E122" s="306">
        <f t="shared" si="18"/>
        <v>6580</v>
      </c>
      <c r="F122" s="33">
        <f t="shared" si="12"/>
        <v>119.05192690428802</v>
      </c>
      <c r="G122" s="33">
        <f t="shared" si="13"/>
        <v>116.29551078119478</v>
      </c>
      <c r="H122" s="33">
        <f>(E122/E139)*100</f>
        <v>1.4070173343038761</v>
      </c>
      <c r="I122" s="839">
        <v>490</v>
      </c>
      <c r="J122" s="233">
        <v>650</v>
      </c>
      <c r="K122" s="233">
        <v>550</v>
      </c>
      <c r="L122" s="233">
        <f t="shared" si="15"/>
        <v>84.615384615384613</v>
      </c>
      <c r="M122" s="495">
        <f t="shared" si="14"/>
        <v>112.24489795918366</v>
      </c>
      <c r="N122" s="576">
        <v>5168</v>
      </c>
      <c r="O122" s="510">
        <v>6030</v>
      </c>
      <c r="P122" s="181"/>
      <c r="Q122" s="181"/>
      <c r="R122" s="181"/>
    </row>
    <row r="123" spans="1:18" ht="16.95" customHeight="1" thickBot="1">
      <c r="A123" s="293" t="s">
        <v>317</v>
      </c>
      <c r="B123" s="294">
        <v>8541</v>
      </c>
      <c r="C123" s="305">
        <f t="shared" si="20"/>
        <v>8541</v>
      </c>
      <c r="D123" s="33">
        <v>7600</v>
      </c>
      <c r="E123" s="306">
        <f t="shared" si="18"/>
        <v>7742</v>
      </c>
      <c r="F123" s="33">
        <f t="shared" si="12"/>
        <v>101.86842105263159</v>
      </c>
      <c r="G123" s="33">
        <f t="shared" si="13"/>
        <v>90.645123521835842</v>
      </c>
      <c r="H123" s="33">
        <f>(E123/E139)*100</f>
        <v>1.655490608234135</v>
      </c>
      <c r="I123" s="839">
        <v>723</v>
      </c>
      <c r="J123" s="233">
        <v>750</v>
      </c>
      <c r="K123" s="233">
        <v>600</v>
      </c>
      <c r="L123" s="233">
        <f t="shared" si="15"/>
        <v>80</v>
      </c>
      <c r="M123" s="495">
        <f t="shared" si="14"/>
        <v>82.987551867219921</v>
      </c>
      <c r="N123" s="576">
        <v>7818</v>
      </c>
      <c r="O123" s="510">
        <v>7142</v>
      </c>
      <c r="P123" s="181"/>
      <c r="Q123" s="181"/>
      <c r="R123" s="181"/>
    </row>
    <row r="124" spans="1:18" ht="16.95" customHeight="1" thickBot="1">
      <c r="A124" s="318" t="s">
        <v>369</v>
      </c>
      <c r="B124" s="294"/>
      <c r="C124" s="305"/>
      <c r="D124" s="564"/>
      <c r="E124" s="306">
        <f t="shared" si="18"/>
        <v>1887</v>
      </c>
      <c r="F124" s="33"/>
      <c r="G124" s="33"/>
      <c r="H124" s="33"/>
      <c r="I124" s="839">
        <v>0</v>
      </c>
      <c r="J124" s="233">
        <v>0</v>
      </c>
      <c r="K124" s="233">
        <v>150</v>
      </c>
      <c r="L124" s="233"/>
      <c r="M124" s="495" t="e">
        <f t="shared" si="14"/>
        <v>#DIV/0!</v>
      </c>
      <c r="N124" s="576"/>
      <c r="O124" s="510">
        <v>1737</v>
      </c>
      <c r="P124" s="181"/>
      <c r="Q124" s="181"/>
      <c r="R124" s="181"/>
    </row>
    <row r="125" spans="1:18" ht="16.95" customHeight="1" thickBot="1">
      <c r="A125" s="318" t="s">
        <v>376</v>
      </c>
      <c r="B125" s="294"/>
      <c r="C125" s="305"/>
      <c r="D125" s="564"/>
      <c r="E125" s="306">
        <f t="shared" si="18"/>
        <v>1135</v>
      </c>
      <c r="F125" s="33"/>
      <c r="G125" s="33"/>
      <c r="H125" s="33"/>
      <c r="I125" s="839">
        <v>0</v>
      </c>
      <c r="J125" s="233">
        <v>0</v>
      </c>
      <c r="K125" s="233">
        <v>75</v>
      </c>
      <c r="L125" s="233"/>
      <c r="M125" s="495" t="e">
        <f t="shared" si="14"/>
        <v>#DIV/0!</v>
      </c>
      <c r="N125" s="576"/>
      <c r="O125" s="510">
        <v>1060</v>
      </c>
      <c r="P125" s="181"/>
      <c r="Q125" s="181"/>
      <c r="R125" s="181"/>
    </row>
    <row r="126" spans="1:18" ht="16.95" customHeight="1" thickBot="1">
      <c r="A126" s="293" t="s">
        <v>318</v>
      </c>
      <c r="B126" s="294">
        <v>2957</v>
      </c>
      <c r="C126" s="305">
        <f t="shared" si="20"/>
        <v>2957</v>
      </c>
      <c r="D126" s="33">
        <v>6014</v>
      </c>
      <c r="E126" s="306">
        <f t="shared" si="18"/>
        <v>4550</v>
      </c>
      <c r="F126" s="33">
        <f t="shared" si="12"/>
        <v>75.656800798137681</v>
      </c>
      <c r="G126" s="33">
        <f t="shared" si="13"/>
        <v>153.87216773757186</v>
      </c>
      <c r="H126" s="33">
        <f>(E126/E139)*100</f>
        <v>0.97293751840161657</v>
      </c>
      <c r="I126" s="841">
        <v>240</v>
      </c>
      <c r="J126" s="766">
        <v>300</v>
      </c>
      <c r="K126" s="233">
        <v>340</v>
      </c>
      <c r="L126" s="233">
        <f t="shared" si="15"/>
        <v>113.33333333333333</v>
      </c>
      <c r="M126" s="495">
        <f t="shared" si="14"/>
        <v>141.66666666666669</v>
      </c>
      <c r="N126" s="576">
        <v>2717</v>
      </c>
      <c r="O126" s="510">
        <v>4210</v>
      </c>
      <c r="P126" s="181"/>
      <c r="Q126" s="181"/>
      <c r="R126" s="181"/>
    </row>
    <row r="127" spans="1:18" ht="16.95" customHeight="1" thickBot="1">
      <c r="A127" s="293" t="s">
        <v>267</v>
      </c>
      <c r="B127" s="294">
        <v>2349</v>
      </c>
      <c r="C127" s="305">
        <f t="shared" si="20"/>
        <v>2349</v>
      </c>
      <c r="D127" s="33">
        <v>2560</v>
      </c>
      <c r="E127" s="306">
        <f t="shared" si="18"/>
        <v>2760</v>
      </c>
      <c r="F127" s="33">
        <f t="shared" si="12"/>
        <v>107.8125</v>
      </c>
      <c r="G127" s="33">
        <f t="shared" si="13"/>
        <v>117.49680715197957</v>
      </c>
      <c r="H127" s="33">
        <f>(E127/E139)*100</f>
        <v>0.59017748368977174</v>
      </c>
      <c r="I127" s="841">
        <v>269</v>
      </c>
      <c r="J127" s="766">
        <v>550</v>
      </c>
      <c r="K127" s="233">
        <v>300</v>
      </c>
      <c r="L127" s="233">
        <f t="shared" si="15"/>
        <v>54.54545454545454</v>
      </c>
      <c r="M127" s="495">
        <f t="shared" si="14"/>
        <v>111.52416356877323</v>
      </c>
      <c r="N127" s="576">
        <v>2080</v>
      </c>
      <c r="O127" s="510">
        <v>2460</v>
      </c>
      <c r="P127" s="181"/>
      <c r="Q127" s="181"/>
      <c r="R127" s="181"/>
    </row>
    <row r="128" spans="1:18" ht="16.95" customHeight="1" thickBot="1">
      <c r="A128" s="293" t="s">
        <v>268</v>
      </c>
      <c r="B128" s="294">
        <v>5782</v>
      </c>
      <c r="C128" s="305">
        <f t="shared" si="20"/>
        <v>5782</v>
      </c>
      <c r="D128" s="33">
        <v>4763</v>
      </c>
      <c r="E128" s="306">
        <f t="shared" si="18"/>
        <v>6590</v>
      </c>
      <c r="F128" s="33">
        <f t="shared" si="12"/>
        <v>138.3581776191476</v>
      </c>
      <c r="G128" s="33">
        <f t="shared" si="13"/>
        <v>113.9744033206503</v>
      </c>
      <c r="H128" s="33">
        <f>(E128/E139)*100</f>
        <v>1.4091556585201435</v>
      </c>
      <c r="I128" s="839">
        <v>1078</v>
      </c>
      <c r="J128" s="767">
        <v>1140</v>
      </c>
      <c r="K128" s="233">
        <v>1090</v>
      </c>
      <c r="L128" s="233">
        <v>150</v>
      </c>
      <c r="M128" s="495">
        <f t="shared" si="14"/>
        <v>101.11317254174396</v>
      </c>
      <c r="N128" s="576">
        <v>4704</v>
      </c>
      <c r="O128" s="510">
        <v>5500</v>
      </c>
      <c r="P128" s="181"/>
      <c r="Q128" s="181"/>
      <c r="R128" s="181"/>
    </row>
    <row r="129" spans="1:18" ht="16.95" customHeight="1" thickBot="1">
      <c r="A129" s="293" t="s">
        <v>319</v>
      </c>
      <c r="B129" s="294">
        <v>4177</v>
      </c>
      <c r="C129" s="305">
        <f t="shared" si="20"/>
        <v>4177</v>
      </c>
      <c r="D129" s="33">
        <v>3595</v>
      </c>
      <c r="E129" s="306">
        <f t="shared" si="18"/>
        <v>3430</v>
      </c>
      <c r="F129" s="33">
        <f t="shared" si="12"/>
        <v>95.410292072322662</v>
      </c>
      <c r="G129" s="33">
        <f t="shared" si="13"/>
        <v>82.116351448407954</v>
      </c>
      <c r="H129" s="33">
        <f>(E129/E139)*100</f>
        <v>0.73344520617968012</v>
      </c>
      <c r="I129" s="839">
        <v>478</v>
      </c>
      <c r="J129" s="767">
        <v>310</v>
      </c>
      <c r="K129" s="233">
        <v>210</v>
      </c>
      <c r="L129" s="233">
        <f t="shared" si="15"/>
        <v>67.741935483870961</v>
      </c>
      <c r="M129" s="495">
        <f t="shared" si="14"/>
        <v>43.93305439330544</v>
      </c>
      <c r="N129" s="576">
        <v>3699</v>
      </c>
      <c r="O129" s="510">
        <v>3220</v>
      </c>
      <c r="P129" s="181"/>
      <c r="Q129" s="181"/>
      <c r="R129" s="181"/>
    </row>
    <row r="130" spans="1:18" ht="16.95" customHeight="1" thickBot="1">
      <c r="A130" s="293" t="s">
        <v>284</v>
      </c>
      <c r="B130" s="294">
        <v>0</v>
      </c>
      <c r="C130" s="290">
        <f t="shared" si="20"/>
        <v>0</v>
      </c>
      <c r="D130" s="33">
        <v>810</v>
      </c>
      <c r="E130" s="306">
        <f t="shared" ref="E130:E139" si="21">K130+O130</f>
        <v>0</v>
      </c>
      <c r="F130" s="33">
        <f t="shared" si="12"/>
        <v>0</v>
      </c>
      <c r="G130" s="33"/>
      <c r="H130" s="33"/>
      <c r="I130" s="841"/>
      <c r="J130" s="768">
        <v>0</v>
      </c>
      <c r="K130" s="233"/>
      <c r="L130" s="233" t="e">
        <f t="shared" si="15"/>
        <v>#DIV/0!</v>
      </c>
      <c r="M130" s="495" t="e">
        <f t="shared" si="14"/>
        <v>#DIV/0!</v>
      </c>
      <c r="N130" s="576">
        <v>0</v>
      </c>
      <c r="O130" s="510">
        <v>0</v>
      </c>
      <c r="P130" s="181"/>
      <c r="Q130" s="181"/>
      <c r="R130" s="181"/>
    </row>
    <row r="131" spans="1:18" ht="16.95" customHeight="1" thickBot="1">
      <c r="A131" s="293" t="s">
        <v>285</v>
      </c>
      <c r="B131" s="294">
        <v>1377</v>
      </c>
      <c r="C131" s="290">
        <f t="shared" si="20"/>
        <v>1416</v>
      </c>
      <c r="D131" s="33">
        <v>2355</v>
      </c>
      <c r="E131" s="306">
        <f t="shared" si="21"/>
        <v>6600</v>
      </c>
      <c r="F131" s="33">
        <f t="shared" si="12"/>
        <v>280.25477707006365</v>
      </c>
      <c r="G131" s="33">
        <f t="shared" si="13"/>
        <v>466.10169491525426</v>
      </c>
      <c r="H131" s="33"/>
      <c r="I131" s="841">
        <v>115</v>
      </c>
      <c r="J131" s="768">
        <v>170</v>
      </c>
      <c r="K131" s="233">
        <v>940</v>
      </c>
      <c r="L131" s="233">
        <f t="shared" si="15"/>
        <v>552.94117647058818</v>
      </c>
      <c r="M131" s="495">
        <f t="shared" si="14"/>
        <v>817.39130434782612</v>
      </c>
      <c r="N131" s="576">
        <v>1301</v>
      </c>
      <c r="O131" s="510">
        <v>5660</v>
      </c>
      <c r="P131" s="181"/>
      <c r="Q131" s="181"/>
      <c r="R131" s="181"/>
    </row>
    <row r="132" spans="1:18" ht="15.75" customHeight="1" thickBot="1">
      <c r="A132" s="464" t="s">
        <v>396</v>
      </c>
      <c r="B132" s="294">
        <v>1494</v>
      </c>
      <c r="C132" s="290">
        <f t="shared" si="20"/>
        <v>1455</v>
      </c>
      <c r="D132" s="33">
        <v>1062</v>
      </c>
      <c r="E132" s="306">
        <f t="shared" si="21"/>
        <v>1439</v>
      </c>
      <c r="F132" s="33">
        <f t="shared" si="12"/>
        <v>135.49905838041431</v>
      </c>
      <c r="G132" s="33">
        <f t="shared" si="13"/>
        <v>98.900343642611688</v>
      </c>
      <c r="H132" s="33"/>
      <c r="I132" s="841">
        <v>150</v>
      </c>
      <c r="J132" s="768">
        <v>116</v>
      </c>
      <c r="K132" s="233">
        <v>210</v>
      </c>
      <c r="L132" s="233">
        <f t="shared" si="15"/>
        <v>181.0344827586207</v>
      </c>
      <c r="M132" s="495">
        <f t="shared" si="14"/>
        <v>140</v>
      </c>
      <c r="N132" s="576">
        <v>1305</v>
      </c>
      <c r="O132" s="510">
        <v>1229</v>
      </c>
      <c r="P132" s="181"/>
      <c r="Q132" s="181"/>
      <c r="R132" s="181"/>
    </row>
    <row r="133" spans="1:18" ht="16.5" customHeight="1" thickBot="1">
      <c r="A133" s="464" t="s">
        <v>397</v>
      </c>
      <c r="B133" s="294">
        <v>4613</v>
      </c>
      <c r="C133" s="290">
        <f t="shared" si="20"/>
        <v>4435</v>
      </c>
      <c r="D133" s="33">
        <v>2360</v>
      </c>
      <c r="E133" s="306">
        <f t="shared" si="21"/>
        <v>5710</v>
      </c>
      <c r="F133" s="33">
        <f t="shared" si="12"/>
        <v>241.94915254237287</v>
      </c>
      <c r="G133" s="33">
        <f t="shared" si="13"/>
        <v>128.74859075535511</v>
      </c>
      <c r="H133" s="33"/>
      <c r="I133" s="841">
        <v>508</v>
      </c>
      <c r="J133" s="768">
        <v>900</v>
      </c>
      <c r="K133" s="233">
        <v>400</v>
      </c>
      <c r="L133" s="233">
        <f t="shared" si="15"/>
        <v>44.444444444444443</v>
      </c>
      <c r="M133" s="495">
        <f t="shared" si="14"/>
        <v>78.740157480314963</v>
      </c>
      <c r="N133" s="576">
        <v>3927</v>
      </c>
      <c r="O133" s="510">
        <v>5310</v>
      </c>
      <c r="P133" s="181"/>
      <c r="Q133" s="181"/>
      <c r="R133" s="181"/>
    </row>
    <row r="134" spans="1:18" ht="15.75" customHeight="1" thickBot="1">
      <c r="A134" s="293" t="s">
        <v>322</v>
      </c>
      <c r="B134" s="294">
        <v>1025</v>
      </c>
      <c r="C134" s="290">
        <f t="shared" si="20"/>
        <v>1335</v>
      </c>
      <c r="D134" s="565">
        <v>3950</v>
      </c>
      <c r="E134" s="306">
        <f t="shared" si="21"/>
        <v>2471</v>
      </c>
      <c r="F134" s="33">
        <f t="shared" si="12"/>
        <v>62.556962025316452</v>
      </c>
      <c r="G134" s="33">
        <f t="shared" si="13"/>
        <v>185.09363295880149</v>
      </c>
      <c r="H134" s="33"/>
      <c r="I134" s="841">
        <v>95</v>
      </c>
      <c r="J134" s="768">
        <v>1750</v>
      </c>
      <c r="K134" s="233">
        <v>0</v>
      </c>
      <c r="L134" s="233">
        <f t="shared" si="15"/>
        <v>0</v>
      </c>
      <c r="M134" s="495">
        <f t="shared" si="14"/>
        <v>0</v>
      </c>
      <c r="N134" s="576">
        <v>1240</v>
      </c>
      <c r="O134" s="510">
        <v>2471</v>
      </c>
      <c r="P134" s="181"/>
      <c r="Q134" s="181"/>
      <c r="R134" s="181"/>
    </row>
    <row r="135" spans="1:18" ht="15.75" customHeight="1" thickBot="1">
      <c r="A135" s="293" t="s">
        <v>399</v>
      </c>
      <c r="B135" s="294"/>
      <c r="C135" s="290"/>
      <c r="D135" s="565"/>
      <c r="E135" s="306">
        <f t="shared" si="21"/>
        <v>56.7</v>
      </c>
      <c r="F135" s="33" t="e">
        <f t="shared" si="12"/>
        <v>#DIV/0!</v>
      </c>
      <c r="G135" s="33"/>
      <c r="H135" s="33"/>
      <c r="I135" s="841"/>
      <c r="J135" s="768"/>
      <c r="K135" s="233">
        <v>0</v>
      </c>
      <c r="L135" s="233"/>
      <c r="M135" s="495"/>
      <c r="N135" s="576"/>
      <c r="O135" s="510">
        <v>56.7</v>
      </c>
      <c r="P135" s="181"/>
      <c r="Q135" s="181"/>
      <c r="R135" s="181"/>
    </row>
    <row r="136" spans="1:18" ht="15.75" customHeight="1" thickBot="1">
      <c r="A136" s="293" t="s">
        <v>327</v>
      </c>
      <c r="B136" s="294">
        <v>4720</v>
      </c>
      <c r="C136" s="290">
        <f t="shared" si="20"/>
        <v>5280</v>
      </c>
      <c r="D136" s="565">
        <v>3058</v>
      </c>
      <c r="E136" s="306">
        <f t="shared" si="21"/>
        <v>2930</v>
      </c>
      <c r="F136" s="33"/>
      <c r="G136" s="33">
        <f t="shared" si="13"/>
        <v>55.492424242424242</v>
      </c>
      <c r="H136" s="33"/>
      <c r="I136" s="841">
        <v>480</v>
      </c>
      <c r="J136" s="768">
        <v>1408</v>
      </c>
      <c r="K136" s="233">
        <v>210</v>
      </c>
      <c r="L136" s="233">
        <f t="shared" si="15"/>
        <v>14.914772727272727</v>
      </c>
      <c r="M136" s="495">
        <f t="shared" si="14"/>
        <v>43.75</v>
      </c>
      <c r="N136" s="576">
        <v>4800</v>
      </c>
      <c r="O136" s="510">
        <v>2720</v>
      </c>
      <c r="P136" s="181"/>
      <c r="Q136" s="181"/>
      <c r="R136" s="181"/>
    </row>
    <row r="137" spans="1:18" ht="15.75" customHeight="1" thickBot="1">
      <c r="A137" s="293" t="s">
        <v>330</v>
      </c>
      <c r="B137" s="294">
        <v>10680</v>
      </c>
      <c r="C137" s="290">
        <f t="shared" si="20"/>
        <v>9988</v>
      </c>
      <c r="D137" s="565">
        <v>10353.200000000001</v>
      </c>
      <c r="E137" s="306">
        <f t="shared" si="21"/>
        <v>15135.2</v>
      </c>
      <c r="F137" s="33"/>
      <c r="G137" s="33">
        <f t="shared" si="13"/>
        <v>151.53384060873049</v>
      </c>
      <c r="H137" s="33"/>
      <c r="I137" s="841">
        <v>910</v>
      </c>
      <c r="J137" s="768">
        <v>10353.200000000001</v>
      </c>
      <c r="K137" s="233">
        <v>1300</v>
      </c>
      <c r="L137" s="233">
        <f t="shared" si="15"/>
        <v>12.556504269211452</v>
      </c>
      <c r="M137" s="495">
        <f t="shared" si="14"/>
        <v>142.85714285714286</v>
      </c>
      <c r="N137" s="576">
        <v>9078</v>
      </c>
      <c r="O137" s="510">
        <v>13835.2</v>
      </c>
      <c r="P137" s="181"/>
      <c r="Q137" s="181"/>
      <c r="R137" s="181"/>
    </row>
    <row r="138" spans="1:18" ht="15.75" customHeight="1">
      <c r="A138" s="293" t="s">
        <v>403</v>
      </c>
      <c r="B138" s="294"/>
      <c r="C138" s="290"/>
      <c r="D138" s="565"/>
      <c r="E138" s="306">
        <f t="shared" si="21"/>
        <v>2556</v>
      </c>
      <c r="F138" s="33"/>
      <c r="G138" s="33"/>
      <c r="H138" s="33"/>
      <c r="I138" s="841"/>
      <c r="J138" s="768"/>
      <c r="K138" s="233">
        <v>1706</v>
      </c>
      <c r="L138" s="233"/>
      <c r="M138" s="495"/>
      <c r="N138" s="719"/>
      <c r="O138" s="719">
        <v>850</v>
      </c>
      <c r="P138" s="181"/>
      <c r="Q138" s="181"/>
      <c r="R138" s="181"/>
    </row>
    <row r="139" spans="1:18" ht="16.95" customHeight="1">
      <c r="A139" s="327" t="s">
        <v>69</v>
      </c>
      <c r="B139" s="328">
        <f>SUM(B61:B137)</f>
        <v>411760</v>
      </c>
      <c r="C139" s="305">
        <f>SUM(C61:C137)</f>
        <v>413360</v>
      </c>
      <c r="D139" s="33">
        <f>SUM(D61:D137)</f>
        <v>401901.39999999997</v>
      </c>
      <c r="E139" s="306">
        <f t="shared" si="21"/>
        <v>467655.92999999993</v>
      </c>
      <c r="F139" s="306">
        <f t="shared" si="12"/>
        <v>116.36086114653992</v>
      </c>
      <c r="G139" s="306">
        <f>(E139/C139)*100</f>
        <v>113.13526466034448</v>
      </c>
      <c r="H139" s="306">
        <f>(E139/E139)*100</f>
        <v>100</v>
      </c>
      <c r="I139" s="321">
        <f>SUM(I61:I137)</f>
        <v>46576</v>
      </c>
      <c r="J139" s="306">
        <f>SUM(J61:J137)</f>
        <v>63084.5</v>
      </c>
      <c r="K139" s="357">
        <f>SUM(K61:K138)</f>
        <v>53743.899999999994</v>
      </c>
      <c r="L139" s="357">
        <f t="shared" si="15"/>
        <v>85.193510291751522</v>
      </c>
      <c r="M139" s="497">
        <f t="shared" si="14"/>
        <v>115.38968567502575</v>
      </c>
      <c r="N139" s="498">
        <v>366784</v>
      </c>
      <c r="O139" s="499">
        <v>413912.02999999997</v>
      </c>
      <c r="P139" s="182"/>
      <c r="Q139" s="181"/>
      <c r="R139" s="181"/>
    </row>
    <row r="140" spans="1:18">
      <c r="A140" s="48"/>
      <c r="B140" s="48"/>
      <c r="C140" s="48"/>
      <c r="D140" s="48"/>
      <c r="E140" s="566"/>
      <c r="F140" s="48"/>
      <c r="G140" s="48"/>
      <c r="H140" s="48"/>
      <c r="I140" s="48"/>
      <c r="J140" s="48"/>
      <c r="K140" s="358"/>
      <c r="L140" s="48"/>
      <c r="M140" s="48"/>
      <c r="N140" s="48"/>
      <c r="O140" s="48"/>
    </row>
    <row r="141" spans="1:18">
      <c r="A141" s="48"/>
      <c r="B141" s="48"/>
      <c r="C141" s="48"/>
      <c r="D141" s="48"/>
      <c r="E141" s="566"/>
      <c r="F141" s="48"/>
      <c r="G141" s="48"/>
      <c r="H141" s="48"/>
      <c r="I141" s="48"/>
      <c r="J141" s="48"/>
      <c r="K141" s="359"/>
      <c r="L141" s="88"/>
      <c r="M141" s="88"/>
      <c r="N141" s="48"/>
      <c r="O141" s="48"/>
    </row>
    <row r="142" spans="1:18">
      <c r="A142" s="48"/>
      <c r="B142" s="48"/>
      <c r="C142" s="48"/>
      <c r="D142" s="48"/>
      <c r="E142" s="566"/>
      <c r="F142" s="48"/>
      <c r="G142" s="48"/>
      <c r="H142" s="48"/>
      <c r="I142" s="48"/>
      <c r="J142" s="48"/>
      <c r="K142" s="359"/>
      <c r="L142" s="88"/>
      <c r="M142" s="48"/>
      <c r="N142" s="48"/>
      <c r="O142" s="48"/>
    </row>
    <row r="143" spans="1:18">
      <c r="A143" s="48"/>
      <c r="B143" s="48"/>
      <c r="C143" s="48"/>
      <c r="D143" s="48"/>
      <c r="E143" s="566"/>
      <c r="F143" s="48"/>
      <c r="G143" s="48"/>
      <c r="H143" s="48"/>
      <c r="I143" s="48"/>
      <c r="J143" s="48"/>
      <c r="K143" s="358"/>
      <c r="L143" s="280"/>
      <c r="M143" s="281"/>
      <c r="N143" s="48"/>
      <c r="O143" s="48"/>
    </row>
    <row r="144" spans="1:18">
      <c r="A144" s="48"/>
      <c r="B144" s="48"/>
      <c r="C144" s="48"/>
      <c r="D144" s="48"/>
      <c r="E144" s="566"/>
      <c r="F144" s="48"/>
      <c r="G144" s="48"/>
      <c r="H144" s="48"/>
      <c r="I144" s="48"/>
      <c r="J144" s="48"/>
      <c r="K144" s="358"/>
      <c r="L144" s="48"/>
      <c r="M144" s="48"/>
      <c r="N144" s="48"/>
      <c r="O144" s="48"/>
    </row>
    <row r="145" spans="1:15">
      <c r="A145" s="48"/>
      <c r="B145" s="48"/>
      <c r="C145" s="48"/>
      <c r="D145" s="48"/>
      <c r="E145" s="566"/>
      <c r="F145" s="48"/>
      <c r="G145" s="48"/>
      <c r="H145" s="48"/>
      <c r="I145" s="48"/>
      <c r="J145" s="48"/>
      <c r="K145" s="358"/>
      <c r="L145" s="48"/>
      <c r="M145" s="48"/>
      <c r="N145" s="48"/>
      <c r="O145" s="48"/>
    </row>
    <row r="146" spans="1:15">
      <c r="A146" s="48"/>
      <c r="B146" s="48"/>
      <c r="C146" s="48"/>
      <c r="D146" s="48"/>
      <c r="E146" s="566"/>
      <c r="F146" s="48"/>
      <c r="G146" s="48"/>
      <c r="H146" s="48"/>
      <c r="I146" s="48"/>
      <c r="J146" s="48"/>
      <c r="K146" s="358"/>
      <c r="L146" s="48"/>
      <c r="M146" s="48"/>
      <c r="N146" s="48"/>
      <c r="O146" s="48"/>
    </row>
    <row r="147" spans="1:15">
      <c r="A147" s="48"/>
      <c r="B147" s="48"/>
      <c r="C147" s="48"/>
      <c r="D147" s="48"/>
      <c r="E147" s="566"/>
      <c r="F147" s="48"/>
      <c r="G147" s="48"/>
      <c r="H147" s="48"/>
      <c r="I147" s="48"/>
      <c r="J147" s="48"/>
      <c r="K147" s="358"/>
      <c r="L147" s="48"/>
      <c r="M147" s="48"/>
      <c r="N147" s="48"/>
      <c r="O147" s="48"/>
    </row>
  </sheetData>
  <mergeCells count="14">
    <mergeCell ref="A1:K1"/>
    <mergeCell ref="A60:O60"/>
    <mergeCell ref="A2:A3"/>
    <mergeCell ref="C2:C3"/>
    <mergeCell ref="E2:E3"/>
    <mergeCell ref="G2:G3"/>
    <mergeCell ref="H2:H3"/>
    <mergeCell ref="I2:I3"/>
    <mergeCell ref="K2:K3"/>
    <mergeCell ref="M2:M3"/>
    <mergeCell ref="D2:D3"/>
    <mergeCell ref="F2:F3"/>
    <mergeCell ref="J2:J3"/>
    <mergeCell ref="L2:L3"/>
  </mergeCells>
  <pageMargins left="0.6692913385826772" right="0.19685039370078741" top="0" bottom="0" header="0" footer="0"/>
  <pageSetup paperSize="9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U28"/>
  <sheetViews>
    <sheetView zoomScale="102" zoomScaleNormal="10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8" sqref="L18"/>
    </sheetView>
  </sheetViews>
  <sheetFormatPr defaultColWidth="8.81640625" defaultRowHeight="13.2"/>
  <cols>
    <col min="1" max="1" width="10.54296875" style="11" customWidth="1"/>
    <col min="2" max="2" width="7" style="11" customWidth="1"/>
    <col min="3" max="3" width="6.08984375" style="11" customWidth="1"/>
    <col min="4" max="4" width="7.81640625" style="11" customWidth="1"/>
    <col min="5" max="8" width="6.6328125" style="11" customWidth="1"/>
    <col min="9" max="9" width="5.81640625" style="11" customWidth="1"/>
    <col min="10" max="10" width="5.08984375" style="11" customWidth="1"/>
    <col min="11" max="11" width="5.6328125" style="11" customWidth="1"/>
    <col min="12" max="12" width="6.6328125" style="11" customWidth="1"/>
    <col min="13" max="13" width="5.81640625" style="11" customWidth="1"/>
    <col min="14" max="14" width="6.1796875" style="11" customWidth="1"/>
    <col min="15" max="15" width="4.81640625" style="11" customWidth="1"/>
    <col min="16" max="18" width="5.6328125" style="11" customWidth="1"/>
    <col min="19" max="19" width="4.453125" style="11" customWidth="1"/>
    <col min="20" max="16384" width="8.81640625" style="11"/>
  </cols>
  <sheetData>
    <row r="1" spans="1:21" ht="15.6" customHeight="1" thickBot="1">
      <c r="A1" s="170" t="s">
        <v>419</v>
      </c>
      <c r="B1" s="170"/>
      <c r="C1" s="170"/>
      <c r="D1" s="170"/>
      <c r="E1" s="966"/>
      <c r="F1" s="966"/>
      <c r="G1" s="966"/>
      <c r="H1" s="966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21" ht="20.399999999999999" customHeight="1" thickBot="1">
      <c r="A2" s="247" t="s">
        <v>23</v>
      </c>
      <c r="B2" s="234" t="s">
        <v>24</v>
      </c>
      <c r="C2" s="967" t="s">
        <v>110</v>
      </c>
      <c r="D2" s="968"/>
      <c r="E2" s="968"/>
      <c r="F2" s="968"/>
      <c r="G2" s="968"/>
      <c r="H2" s="968"/>
      <c r="I2" s="968"/>
      <c r="J2" s="968"/>
      <c r="K2" s="968"/>
      <c r="L2" s="968"/>
      <c r="M2" s="969"/>
      <c r="N2" s="967" t="s">
        <v>91</v>
      </c>
      <c r="O2" s="968"/>
      <c r="P2" s="968"/>
      <c r="Q2" s="968"/>
      <c r="R2" s="968"/>
      <c r="S2" s="969"/>
    </row>
    <row r="3" spans="1:21" ht="21.6" customHeight="1" thickBot="1">
      <c r="A3" s="248" t="s">
        <v>25</v>
      </c>
      <c r="B3" s="241" t="s">
        <v>428</v>
      </c>
      <c r="C3" s="249" t="s">
        <v>174</v>
      </c>
      <c r="D3" s="236" t="s">
        <v>88</v>
      </c>
      <c r="E3" s="236" t="s">
        <v>18</v>
      </c>
      <c r="F3" s="237" t="s">
        <v>26</v>
      </c>
      <c r="G3" s="236" t="s">
        <v>27</v>
      </c>
      <c r="H3" s="236" t="s">
        <v>157</v>
      </c>
      <c r="I3" s="236" t="s">
        <v>220</v>
      </c>
      <c r="J3" s="237" t="s">
        <v>19</v>
      </c>
      <c r="K3" s="238" t="s">
        <v>288</v>
      </c>
      <c r="L3" s="239" t="s">
        <v>20</v>
      </c>
      <c r="M3" s="240" t="s">
        <v>28</v>
      </c>
      <c r="N3" s="242" t="s">
        <v>24</v>
      </c>
      <c r="O3" s="243" t="s">
        <v>26</v>
      </c>
      <c r="P3" s="244" t="s">
        <v>88</v>
      </c>
      <c r="Q3" s="245" t="s">
        <v>158</v>
      </c>
      <c r="R3" s="246" t="s">
        <v>22</v>
      </c>
      <c r="S3" s="245" t="s">
        <v>28</v>
      </c>
    </row>
    <row r="4" spans="1:21" ht="23.1" customHeight="1" thickBot="1">
      <c r="A4" s="73" t="s">
        <v>92</v>
      </c>
      <c r="B4" s="568">
        <v>3400</v>
      </c>
      <c r="C4" s="442"/>
      <c r="D4" s="784">
        <v>260</v>
      </c>
      <c r="E4" s="812">
        <v>21</v>
      </c>
      <c r="F4" s="813"/>
      <c r="G4" s="814">
        <v>150</v>
      </c>
      <c r="H4" s="816">
        <v>2970</v>
      </c>
      <c r="I4" s="813"/>
      <c r="J4" s="813"/>
      <c r="K4" s="813"/>
      <c r="L4" s="786">
        <f>SUM(C4:K4)</f>
        <v>3401</v>
      </c>
      <c r="M4" s="452">
        <f>L4-B4</f>
        <v>1</v>
      </c>
      <c r="N4" s="579">
        <v>39</v>
      </c>
      <c r="O4" s="453"/>
      <c r="P4" s="815">
        <v>55</v>
      </c>
      <c r="Q4" s="450"/>
      <c r="R4" s="785">
        <f>SUM(O4:Q4)</f>
        <v>55</v>
      </c>
      <c r="S4" s="454">
        <f>R4-N4</f>
        <v>16</v>
      </c>
      <c r="T4" s="371"/>
      <c r="U4" s="371"/>
    </row>
    <row r="5" spans="1:21" ht="23.1" customHeight="1" thickBot="1">
      <c r="A5" s="66" t="s">
        <v>93</v>
      </c>
      <c r="B5" s="569">
        <v>600</v>
      </c>
      <c r="C5" s="444"/>
      <c r="D5" s="784">
        <v>340</v>
      </c>
      <c r="E5" s="655">
        <v>30.6</v>
      </c>
      <c r="F5" s="783"/>
      <c r="G5" s="779">
        <v>0</v>
      </c>
      <c r="H5" s="783"/>
      <c r="I5" s="783"/>
      <c r="J5" s="783"/>
      <c r="K5" s="783"/>
      <c r="L5" s="786">
        <f t="shared" ref="L5:L21" si="0">SUM(C5:K5)</f>
        <v>370.6</v>
      </c>
      <c r="M5" s="452">
        <f t="shared" ref="M5:M22" si="1">L5-B5</f>
        <v>-229.39999999999998</v>
      </c>
      <c r="N5" s="580">
        <v>13</v>
      </c>
      <c r="O5" s="438"/>
      <c r="P5" s="85">
        <v>0</v>
      </c>
      <c r="Q5" s="85"/>
      <c r="R5" s="451">
        <f t="shared" ref="R5:R22" si="2">SUM(O5:Q5)</f>
        <v>0</v>
      </c>
      <c r="S5" s="454">
        <f t="shared" ref="S5:S22" si="3">R5-N5</f>
        <v>-13</v>
      </c>
      <c r="T5" s="371"/>
      <c r="U5" s="371"/>
    </row>
    <row r="6" spans="1:21" ht="23.1" customHeight="1" thickBot="1">
      <c r="A6" s="66" t="s">
        <v>94</v>
      </c>
      <c r="B6" s="569">
        <v>550</v>
      </c>
      <c r="C6" s="444"/>
      <c r="D6" s="83">
        <v>45</v>
      </c>
      <c r="E6" s="83">
        <v>2.6</v>
      </c>
      <c r="F6" s="85"/>
      <c r="G6" s="455"/>
      <c r="H6" s="783">
        <v>210</v>
      </c>
      <c r="I6" s="85"/>
      <c r="J6" s="85"/>
      <c r="K6" s="85"/>
      <c r="L6" s="443">
        <f t="shared" si="0"/>
        <v>257.60000000000002</v>
      </c>
      <c r="M6" s="452">
        <f t="shared" si="1"/>
        <v>-292.39999999999998</v>
      </c>
      <c r="N6" s="580">
        <v>13</v>
      </c>
      <c r="O6" s="438"/>
      <c r="P6" s="783">
        <v>9</v>
      </c>
      <c r="Q6" s="85"/>
      <c r="R6" s="785">
        <f t="shared" si="2"/>
        <v>9</v>
      </c>
      <c r="S6" s="454">
        <f t="shared" si="3"/>
        <v>-4</v>
      </c>
      <c r="T6" s="371"/>
      <c r="U6" s="371"/>
    </row>
    <row r="7" spans="1:21" ht="23.1" customHeight="1" thickBot="1">
      <c r="A7" s="66" t="s">
        <v>95</v>
      </c>
      <c r="B7" s="569">
        <v>1800</v>
      </c>
      <c r="C7" s="444">
        <v>5</v>
      </c>
      <c r="D7" s="83">
        <v>73</v>
      </c>
      <c r="E7" s="83"/>
      <c r="F7" s="85"/>
      <c r="G7" s="779">
        <v>83</v>
      </c>
      <c r="H7" s="783">
        <v>495</v>
      </c>
      <c r="I7" s="85"/>
      <c r="J7" s="85"/>
      <c r="K7" s="85"/>
      <c r="L7" s="443">
        <f t="shared" si="0"/>
        <v>656</v>
      </c>
      <c r="M7" s="452">
        <f t="shared" si="1"/>
        <v>-1144</v>
      </c>
      <c r="N7" s="580">
        <v>13</v>
      </c>
      <c r="O7" s="438"/>
      <c r="P7" s="783">
        <v>8</v>
      </c>
      <c r="Q7" s="783"/>
      <c r="R7" s="785">
        <f t="shared" si="2"/>
        <v>8</v>
      </c>
      <c r="S7" s="454">
        <f t="shared" si="3"/>
        <v>-5</v>
      </c>
      <c r="T7" s="371"/>
      <c r="U7" s="371"/>
    </row>
    <row r="8" spans="1:21" ht="23.1" customHeight="1" thickBot="1">
      <c r="A8" s="66" t="s">
        <v>96</v>
      </c>
      <c r="B8" s="569">
        <v>1700</v>
      </c>
      <c r="C8" s="444"/>
      <c r="D8" s="83">
        <v>32</v>
      </c>
      <c r="E8" s="83">
        <v>39</v>
      </c>
      <c r="F8" s="85"/>
      <c r="G8" s="455">
        <v>0</v>
      </c>
      <c r="H8" s="783">
        <v>345</v>
      </c>
      <c r="I8" s="85"/>
      <c r="J8" s="85"/>
      <c r="K8" s="85"/>
      <c r="L8" s="443">
        <f t="shared" si="0"/>
        <v>416</v>
      </c>
      <c r="M8" s="452">
        <f t="shared" si="1"/>
        <v>-1284</v>
      </c>
      <c r="N8" s="580">
        <v>18</v>
      </c>
      <c r="O8" s="438"/>
      <c r="P8" s="85">
        <v>4</v>
      </c>
      <c r="Q8" s="85"/>
      <c r="R8" s="785">
        <f t="shared" si="2"/>
        <v>4</v>
      </c>
      <c r="S8" s="454">
        <f t="shared" si="3"/>
        <v>-14</v>
      </c>
      <c r="T8" s="371"/>
      <c r="U8" s="371"/>
    </row>
    <row r="9" spans="1:21" ht="23.1" customHeight="1" thickBot="1">
      <c r="A9" s="66" t="s">
        <v>97</v>
      </c>
      <c r="B9" s="569">
        <v>2150</v>
      </c>
      <c r="C9" s="444"/>
      <c r="D9" s="784">
        <v>95.4</v>
      </c>
      <c r="E9" s="83"/>
      <c r="F9" s="85"/>
      <c r="G9" s="455"/>
      <c r="H9" s="783">
        <v>1704.6</v>
      </c>
      <c r="I9" s="85"/>
      <c r="J9" s="85"/>
      <c r="K9" s="85"/>
      <c r="L9" s="786">
        <f t="shared" si="0"/>
        <v>1800</v>
      </c>
      <c r="M9" s="452">
        <f t="shared" si="1"/>
        <v>-350</v>
      </c>
      <c r="N9" s="580">
        <v>15</v>
      </c>
      <c r="O9" s="438"/>
      <c r="P9" s="783">
        <v>16</v>
      </c>
      <c r="Q9" s="85"/>
      <c r="R9" s="785">
        <f t="shared" si="2"/>
        <v>16</v>
      </c>
      <c r="S9" s="454">
        <f t="shared" si="3"/>
        <v>1</v>
      </c>
      <c r="T9" s="371"/>
      <c r="U9" s="371"/>
    </row>
    <row r="10" spans="1:21" ht="23.1" customHeight="1" thickBot="1">
      <c r="A10" s="66" t="s">
        <v>98</v>
      </c>
      <c r="B10" s="569">
        <v>3600</v>
      </c>
      <c r="C10" s="444"/>
      <c r="D10" s="784">
        <v>304</v>
      </c>
      <c r="E10" s="655">
        <v>28.3</v>
      </c>
      <c r="F10" s="445">
        <v>0</v>
      </c>
      <c r="G10" s="455"/>
      <c r="H10" s="783">
        <v>3285</v>
      </c>
      <c r="I10" s="85"/>
      <c r="J10" s="85"/>
      <c r="K10" s="85"/>
      <c r="L10" s="786">
        <f t="shared" si="0"/>
        <v>3617.3</v>
      </c>
      <c r="M10" s="452">
        <f t="shared" si="1"/>
        <v>17.300000000000182</v>
      </c>
      <c r="N10" s="580">
        <v>45</v>
      </c>
      <c r="O10" s="438">
        <v>0</v>
      </c>
      <c r="P10" s="783">
        <v>18</v>
      </c>
      <c r="Q10" s="85"/>
      <c r="R10" s="785">
        <f t="shared" si="2"/>
        <v>18</v>
      </c>
      <c r="S10" s="454">
        <f t="shared" si="3"/>
        <v>-27</v>
      </c>
      <c r="T10" s="371"/>
      <c r="U10" s="371"/>
    </row>
    <row r="11" spans="1:21" ht="23.1" customHeight="1" thickBot="1">
      <c r="A11" s="58" t="s">
        <v>99</v>
      </c>
      <c r="B11" s="569">
        <v>8300</v>
      </c>
      <c r="C11" s="787">
        <v>170</v>
      </c>
      <c r="D11" s="655">
        <v>1083</v>
      </c>
      <c r="E11" s="655">
        <v>44.8</v>
      </c>
      <c r="F11" s="371"/>
      <c r="G11" s="780">
        <v>565</v>
      </c>
      <c r="H11" s="780">
        <v>2812.6</v>
      </c>
      <c r="I11" s="85"/>
      <c r="J11" s="85"/>
      <c r="K11" s="85"/>
      <c r="L11" s="786">
        <f t="shared" si="0"/>
        <v>4675.3999999999996</v>
      </c>
      <c r="M11" s="452">
        <f t="shared" si="1"/>
        <v>-3624.6000000000004</v>
      </c>
      <c r="N11" s="580">
        <v>45</v>
      </c>
      <c r="O11" s="438"/>
      <c r="P11" s="85">
        <v>40</v>
      </c>
      <c r="Q11" s="85"/>
      <c r="R11" s="785">
        <f t="shared" si="2"/>
        <v>40</v>
      </c>
      <c r="S11" s="454">
        <f t="shared" si="3"/>
        <v>-5</v>
      </c>
      <c r="T11" s="371"/>
      <c r="U11" s="371"/>
    </row>
    <row r="12" spans="1:21" ht="23.1" customHeight="1" thickBot="1">
      <c r="A12" s="66" t="s">
        <v>100</v>
      </c>
      <c r="B12" s="569">
        <v>330</v>
      </c>
      <c r="C12" s="444"/>
      <c r="D12" s="83"/>
      <c r="E12" s="655">
        <v>35.4</v>
      </c>
      <c r="F12" s="780"/>
      <c r="G12" s="779"/>
      <c r="H12" s="783">
        <v>300</v>
      </c>
      <c r="I12" s="783"/>
      <c r="J12" s="783"/>
      <c r="K12" s="85"/>
      <c r="L12" s="786">
        <f t="shared" si="0"/>
        <v>335.4</v>
      </c>
      <c r="M12" s="452">
        <f t="shared" si="1"/>
        <v>5.3999999999999773</v>
      </c>
      <c r="N12" s="580">
        <v>5</v>
      </c>
      <c r="O12" s="438"/>
      <c r="P12" s="85">
        <v>0</v>
      </c>
      <c r="Q12" s="85"/>
      <c r="R12" s="451">
        <f t="shared" si="2"/>
        <v>0</v>
      </c>
      <c r="S12" s="454">
        <f t="shared" si="3"/>
        <v>-5</v>
      </c>
      <c r="T12" s="371"/>
      <c r="U12" s="371"/>
    </row>
    <row r="13" spans="1:21" ht="23.1" customHeight="1" thickBot="1">
      <c r="A13" s="303" t="s">
        <v>101</v>
      </c>
      <c r="B13" s="569">
        <v>9234</v>
      </c>
      <c r="C13" s="444"/>
      <c r="D13" s="784">
        <v>9205</v>
      </c>
      <c r="E13" s="655">
        <v>56.2</v>
      </c>
      <c r="F13" s="780"/>
      <c r="G13" s="779">
        <v>124.6</v>
      </c>
      <c r="H13" s="783"/>
      <c r="I13" s="85"/>
      <c r="J13" s="85"/>
      <c r="K13" s="85"/>
      <c r="L13" s="786">
        <f t="shared" si="0"/>
        <v>9385.8000000000011</v>
      </c>
      <c r="M13" s="452">
        <f t="shared" si="1"/>
        <v>151.80000000000109</v>
      </c>
      <c r="N13" s="580">
        <v>31</v>
      </c>
      <c r="O13" s="438"/>
      <c r="P13" s="85">
        <v>66</v>
      </c>
      <c r="Q13" s="85"/>
      <c r="R13" s="785">
        <f t="shared" si="2"/>
        <v>66</v>
      </c>
      <c r="S13" s="454">
        <f t="shared" si="3"/>
        <v>35</v>
      </c>
      <c r="T13" s="371"/>
      <c r="U13" s="371"/>
    </row>
    <row r="14" spans="1:21" ht="23.1" customHeight="1" thickBot="1">
      <c r="A14" s="303" t="s">
        <v>102</v>
      </c>
      <c r="B14" s="569">
        <v>1550</v>
      </c>
      <c r="C14" s="444"/>
      <c r="D14" s="83">
        <v>147</v>
      </c>
      <c r="E14" s="83"/>
      <c r="F14" s="445">
        <v>0</v>
      </c>
      <c r="G14" s="455">
        <v>0</v>
      </c>
      <c r="H14" s="817">
        <v>1375</v>
      </c>
      <c r="I14" s="85"/>
      <c r="J14" s="85"/>
      <c r="K14" s="85"/>
      <c r="L14" s="443">
        <f t="shared" si="0"/>
        <v>1522</v>
      </c>
      <c r="M14" s="452">
        <f t="shared" si="1"/>
        <v>-28</v>
      </c>
      <c r="N14" s="580">
        <v>39</v>
      </c>
      <c r="O14" s="438">
        <v>0</v>
      </c>
      <c r="P14" s="783">
        <v>10</v>
      </c>
      <c r="Q14" s="85"/>
      <c r="R14" s="785">
        <f t="shared" si="2"/>
        <v>10</v>
      </c>
      <c r="S14" s="454">
        <f t="shared" si="3"/>
        <v>-29</v>
      </c>
      <c r="T14" s="371"/>
      <c r="U14" s="371"/>
    </row>
    <row r="15" spans="1:21" ht="23.1" customHeight="1" thickBot="1">
      <c r="A15" s="303" t="s">
        <v>103</v>
      </c>
      <c r="B15" s="569">
        <v>340</v>
      </c>
      <c r="C15" s="444"/>
      <c r="D15" s="784">
        <v>310</v>
      </c>
      <c r="E15" s="655"/>
      <c r="F15" s="780"/>
      <c r="G15" s="779">
        <v>0</v>
      </c>
      <c r="H15" s="783"/>
      <c r="I15" s="783"/>
      <c r="J15" s="783"/>
      <c r="K15" s="783"/>
      <c r="L15" s="786">
        <f t="shared" si="0"/>
        <v>310</v>
      </c>
      <c r="M15" s="452">
        <f t="shared" si="1"/>
        <v>-30</v>
      </c>
      <c r="N15" s="580">
        <v>13</v>
      </c>
      <c r="O15" s="438"/>
      <c r="P15" s="85">
        <v>8</v>
      </c>
      <c r="Q15" s="85"/>
      <c r="R15" s="785">
        <f t="shared" si="2"/>
        <v>8</v>
      </c>
      <c r="S15" s="454">
        <f t="shared" si="3"/>
        <v>-5</v>
      </c>
      <c r="T15" s="371"/>
      <c r="U15" s="371"/>
    </row>
    <row r="16" spans="1:21" ht="23.1" customHeight="1" thickBot="1">
      <c r="A16" s="303" t="s">
        <v>104</v>
      </c>
      <c r="B16" s="569">
        <v>1450</v>
      </c>
      <c r="C16" s="444"/>
      <c r="D16" s="784">
        <v>1200</v>
      </c>
      <c r="E16" s="655">
        <v>11.7</v>
      </c>
      <c r="F16" s="780"/>
      <c r="G16" s="779"/>
      <c r="H16" s="780">
        <v>0</v>
      </c>
      <c r="I16" s="783"/>
      <c r="J16" s="783"/>
      <c r="K16" s="783"/>
      <c r="L16" s="786">
        <f t="shared" si="0"/>
        <v>1211.7</v>
      </c>
      <c r="M16" s="452">
        <f t="shared" si="1"/>
        <v>-238.29999999999995</v>
      </c>
      <c r="N16" s="580">
        <v>41</v>
      </c>
      <c r="O16" s="438"/>
      <c r="P16" s="85">
        <v>28</v>
      </c>
      <c r="Q16" s="85"/>
      <c r="R16" s="785">
        <f t="shared" si="2"/>
        <v>28</v>
      </c>
      <c r="S16" s="454">
        <f t="shared" si="3"/>
        <v>-13</v>
      </c>
      <c r="T16" s="371"/>
      <c r="U16" s="371"/>
    </row>
    <row r="17" spans="1:21" ht="23.1" customHeight="1" thickBot="1">
      <c r="A17" s="303" t="s">
        <v>105</v>
      </c>
      <c r="B17" s="569">
        <v>840</v>
      </c>
      <c r="C17" s="444"/>
      <c r="D17" s="655">
        <v>100</v>
      </c>
      <c r="E17" s="83"/>
      <c r="F17" s="445"/>
      <c r="G17" s="455"/>
      <c r="H17" s="783">
        <v>740</v>
      </c>
      <c r="I17" s="85"/>
      <c r="J17" s="85"/>
      <c r="K17" s="85"/>
      <c r="L17" s="786">
        <f t="shared" si="0"/>
        <v>840</v>
      </c>
      <c r="M17" s="452">
        <f t="shared" si="1"/>
        <v>0</v>
      </c>
      <c r="N17" s="580">
        <v>14</v>
      </c>
      <c r="O17" s="438"/>
      <c r="P17" s="85">
        <v>19</v>
      </c>
      <c r="Q17" s="85"/>
      <c r="R17" s="785">
        <f t="shared" si="2"/>
        <v>19</v>
      </c>
      <c r="S17" s="454">
        <f t="shared" si="3"/>
        <v>5</v>
      </c>
      <c r="T17" s="371"/>
      <c r="U17" s="371"/>
    </row>
    <row r="18" spans="1:21" ht="23.1" customHeight="1" thickBot="1">
      <c r="A18" s="303" t="s">
        <v>106</v>
      </c>
      <c r="B18" s="569">
        <v>78225</v>
      </c>
      <c r="C18" s="444"/>
      <c r="D18" s="752">
        <v>33904.199999999997</v>
      </c>
      <c r="E18" s="83">
        <v>76.3</v>
      </c>
      <c r="F18" s="445">
        <v>0</v>
      </c>
      <c r="G18" s="455"/>
      <c r="H18" s="445">
        <v>37551.699999999997</v>
      </c>
      <c r="I18" s="780">
        <v>13200</v>
      </c>
      <c r="J18" s="780">
        <v>465</v>
      </c>
      <c r="K18" s="780">
        <v>126</v>
      </c>
      <c r="L18" s="443">
        <f t="shared" si="0"/>
        <v>85323.199999999997</v>
      </c>
      <c r="M18" s="452">
        <f t="shared" si="1"/>
        <v>7098.1999999999971</v>
      </c>
      <c r="N18" s="580">
        <v>334</v>
      </c>
      <c r="O18" s="438">
        <v>0</v>
      </c>
      <c r="P18" s="85">
        <v>411</v>
      </c>
      <c r="Q18" s="85"/>
      <c r="R18" s="451">
        <f t="shared" si="2"/>
        <v>411</v>
      </c>
      <c r="S18" s="456">
        <f t="shared" si="3"/>
        <v>77</v>
      </c>
      <c r="T18" s="371"/>
      <c r="U18" s="371"/>
    </row>
    <row r="19" spans="1:21" ht="23.1" customHeight="1" thickBot="1">
      <c r="A19" s="303" t="s">
        <v>107</v>
      </c>
      <c r="B19" s="569">
        <v>1200</v>
      </c>
      <c r="C19" s="444">
        <v>45</v>
      </c>
      <c r="D19" s="83">
        <v>103</v>
      </c>
      <c r="E19" s="83"/>
      <c r="F19" s="85"/>
      <c r="G19" s="455">
        <v>0</v>
      </c>
      <c r="H19" s="817">
        <v>1090</v>
      </c>
      <c r="I19" s="85"/>
      <c r="J19" s="783"/>
      <c r="K19" s="783"/>
      <c r="L19" s="443">
        <f t="shared" si="0"/>
        <v>1238</v>
      </c>
      <c r="M19" s="452">
        <f t="shared" si="1"/>
        <v>38</v>
      </c>
      <c r="N19" s="580">
        <v>15</v>
      </c>
      <c r="O19" s="438"/>
      <c r="P19" s="783">
        <v>13</v>
      </c>
      <c r="Q19" s="783"/>
      <c r="R19" s="785">
        <f t="shared" si="2"/>
        <v>13</v>
      </c>
      <c r="S19" s="454">
        <f t="shared" si="3"/>
        <v>-2</v>
      </c>
      <c r="T19" s="371"/>
      <c r="U19" s="371"/>
    </row>
    <row r="20" spans="1:21" ht="23.1" customHeight="1" thickBot="1">
      <c r="A20" s="303" t="s">
        <v>108</v>
      </c>
      <c r="B20" s="570">
        <v>650</v>
      </c>
      <c r="C20" s="444"/>
      <c r="D20" s="83">
        <v>29</v>
      </c>
      <c r="E20" s="83">
        <v>22</v>
      </c>
      <c r="F20" s="85"/>
      <c r="G20" s="455">
        <v>0</v>
      </c>
      <c r="H20" s="783">
        <v>645</v>
      </c>
      <c r="I20" s="85"/>
      <c r="J20" s="783"/>
      <c r="K20" s="783"/>
      <c r="L20" s="443">
        <f t="shared" si="0"/>
        <v>696</v>
      </c>
      <c r="M20" s="452">
        <f t="shared" si="1"/>
        <v>46</v>
      </c>
      <c r="N20" s="580">
        <v>13</v>
      </c>
      <c r="O20" s="438"/>
      <c r="P20" s="783">
        <v>5</v>
      </c>
      <c r="Q20" s="783"/>
      <c r="R20" s="785">
        <f t="shared" si="2"/>
        <v>5</v>
      </c>
      <c r="S20" s="454">
        <f t="shared" si="3"/>
        <v>-8</v>
      </c>
      <c r="T20" s="371"/>
      <c r="U20" s="371"/>
    </row>
    <row r="21" spans="1:21" ht="19.2" customHeight="1" thickBot="1">
      <c r="A21" s="304" t="s">
        <v>280</v>
      </c>
      <c r="B21" s="753"/>
      <c r="C21" s="446"/>
      <c r="D21" s="166"/>
      <c r="E21" s="166"/>
      <c r="F21" s="447"/>
      <c r="G21" s="448"/>
      <c r="H21" s="447"/>
      <c r="I21" s="447"/>
      <c r="J21" s="809"/>
      <c r="K21" s="809">
        <v>292.2</v>
      </c>
      <c r="L21" s="443">
        <f t="shared" si="0"/>
        <v>292.2</v>
      </c>
      <c r="M21" s="452">
        <f t="shared" si="1"/>
        <v>292.2</v>
      </c>
      <c r="N21" s="457"/>
      <c r="O21" s="458"/>
      <c r="P21" s="447"/>
      <c r="Q21" s="447"/>
      <c r="R21" s="451">
        <f t="shared" si="2"/>
        <v>0</v>
      </c>
      <c r="S21" s="454">
        <f t="shared" si="3"/>
        <v>0</v>
      </c>
      <c r="T21" s="371"/>
      <c r="U21" s="371"/>
    </row>
    <row r="22" spans="1:21" ht="23.1" customHeight="1" thickBot="1">
      <c r="A22" s="235" t="s">
        <v>20</v>
      </c>
      <c r="B22" s="486">
        <f t="shared" ref="B22:H22" si="4">SUM(B4:B21)</f>
        <v>115919</v>
      </c>
      <c r="C22" s="782">
        <f t="shared" si="4"/>
        <v>220</v>
      </c>
      <c r="D22" s="449">
        <f t="shared" si="4"/>
        <v>47230.6</v>
      </c>
      <c r="E22" s="449">
        <f t="shared" si="4"/>
        <v>367.90000000000003</v>
      </c>
      <c r="F22" s="449">
        <f t="shared" si="4"/>
        <v>0</v>
      </c>
      <c r="G22" s="781">
        <f t="shared" si="4"/>
        <v>922.6</v>
      </c>
      <c r="H22" s="449">
        <f t="shared" si="4"/>
        <v>53523.899999999994</v>
      </c>
      <c r="I22" s="781">
        <f>SUM(I18:I21)</f>
        <v>13200</v>
      </c>
      <c r="J22" s="781">
        <f>SUM(J4:J21)</f>
        <v>465</v>
      </c>
      <c r="K22" s="781">
        <f>SUM(K18:K21)</f>
        <v>418.2</v>
      </c>
      <c r="L22" s="449">
        <f>SUM(L4:L21)</f>
        <v>116348.2</v>
      </c>
      <c r="M22" s="459">
        <f t="shared" si="1"/>
        <v>429.19999999999709</v>
      </c>
      <c r="N22" s="486">
        <f>SUM(N4:N21)</f>
        <v>706</v>
      </c>
      <c r="O22" s="460">
        <f>SUM(O4:O21)</f>
        <v>0</v>
      </c>
      <c r="P22" s="460">
        <f>SUM(P4:P21)</f>
        <v>710</v>
      </c>
      <c r="Q22" s="461">
        <f>SUM(Q4:Q21)</f>
        <v>0</v>
      </c>
      <c r="R22" s="451">
        <f t="shared" si="2"/>
        <v>710</v>
      </c>
      <c r="S22" s="462">
        <f t="shared" si="3"/>
        <v>4</v>
      </c>
      <c r="T22" s="371"/>
      <c r="U22" s="371"/>
    </row>
    <row r="23" spans="1:21" ht="1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371"/>
      <c r="T23" s="371"/>
      <c r="U23" s="371"/>
    </row>
    <row r="24" spans="1:21" ht="15">
      <c r="A24" s="12"/>
      <c r="B24" s="354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371"/>
      <c r="T24" s="353"/>
    </row>
    <row r="25" spans="1:21" ht="15">
      <c r="A25" s="12"/>
      <c r="B25" s="354"/>
      <c r="C25" s="353" t="s">
        <v>88</v>
      </c>
      <c r="D25" s="387">
        <f>D22+E22+F22+G22+J22+K22</f>
        <v>49404.299999999996</v>
      </c>
      <c r="E25" s="354"/>
      <c r="F25" s="354"/>
      <c r="G25" s="354"/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4"/>
      <c r="S25" s="353"/>
      <c r="T25" s="353"/>
    </row>
    <row r="26" spans="1:21" ht="15">
      <c r="A26" s="12"/>
      <c r="B26" s="12"/>
      <c r="C26" s="371"/>
      <c r="D26" s="371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21" ht="15">
      <c r="A27" s="12"/>
      <c r="B27" s="12"/>
      <c r="C27" s="371" t="s">
        <v>157</v>
      </c>
      <c r="D27" s="372">
        <f>H22+C22</f>
        <v>53743.899999999994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21" ht="1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</sheetData>
  <mergeCells count="3">
    <mergeCell ref="E1:H1"/>
    <mergeCell ref="C2:M2"/>
    <mergeCell ref="N2:S2"/>
  </mergeCells>
  <phoneticPr fontId="24" type="noConversion"/>
  <pageMargins left="0.2" right="0.2" top="0" bottom="0" header="0" footer="0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AJ27"/>
  <sheetViews>
    <sheetView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19" sqref="L19"/>
    </sheetView>
  </sheetViews>
  <sheetFormatPr defaultRowHeight="15"/>
  <cols>
    <col min="1" max="1" width="12.54296875" customWidth="1"/>
    <col min="2" max="2" width="5.6328125" customWidth="1"/>
    <col min="3" max="3" width="7.54296875" customWidth="1"/>
    <col min="4" max="4" width="8.08984375" customWidth="1"/>
    <col min="5" max="5" width="5.08984375" customWidth="1"/>
    <col min="6" max="6" width="5" customWidth="1"/>
    <col min="7" max="7" width="3.6328125" customWidth="1"/>
    <col min="8" max="8" width="4.81640625" customWidth="1"/>
    <col min="9" max="9" width="3.36328125" customWidth="1"/>
    <col min="10" max="10" width="6.1796875" customWidth="1"/>
    <col min="11" max="11" width="6.6328125" customWidth="1"/>
    <col min="12" max="12" width="6.1796875" customWidth="1"/>
    <col min="13" max="13" width="5.08984375" customWidth="1"/>
    <col min="14" max="14" width="5.81640625" customWidth="1"/>
    <col min="15" max="15" width="7.08984375" customWidth="1"/>
    <col min="16" max="16" width="7.90625" customWidth="1"/>
    <col min="17" max="17" width="7" customWidth="1"/>
    <col min="18" max="18" width="5.08984375" customWidth="1"/>
    <col min="19" max="19" width="5.54296875" customWidth="1"/>
    <col min="20" max="20" width="3.90625" customWidth="1"/>
    <col min="21" max="21" width="6.453125" customWidth="1"/>
    <col min="22" max="22" width="3.453125" customWidth="1"/>
    <col min="23" max="23" width="7.453125" customWidth="1"/>
    <col min="24" max="24" width="7.6328125" customWidth="1"/>
    <col min="25" max="25" width="7.08984375" customWidth="1"/>
    <col min="26" max="26" width="5.90625" customWidth="1"/>
    <col min="27" max="27" width="5.81640625" customWidth="1"/>
  </cols>
  <sheetData>
    <row r="1" spans="1:36" ht="18.600000000000001" thickBot="1">
      <c r="A1" s="979" t="s">
        <v>83</v>
      </c>
      <c r="B1" s="979"/>
      <c r="C1" s="979"/>
      <c r="D1" s="979"/>
      <c r="E1" s="979"/>
      <c r="F1" s="979"/>
      <c r="G1" s="979"/>
      <c r="H1" s="979"/>
      <c r="I1" s="979"/>
      <c r="J1" s="979"/>
      <c r="K1" s="979"/>
      <c r="L1" s="979"/>
      <c r="M1" s="979"/>
      <c r="N1" s="979"/>
      <c r="O1" s="979"/>
      <c r="P1" s="979"/>
      <c r="Q1" s="979"/>
      <c r="R1" s="979"/>
      <c r="S1" s="979"/>
      <c r="T1" s="979"/>
      <c r="U1" s="979"/>
      <c r="V1" s="979"/>
      <c r="W1" s="979"/>
      <c r="X1" s="979"/>
      <c r="Y1" s="979"/>
      <c r="Z1" s="979"/>
      <c r="AA1" s="979"/>
    </row>
    <row r="2" spans="1:36" ht="18" customHeight="1" thickBot="1">
      <c r="A2" s="68" t="s">
        <v>23</v>
      </c>
      <c r="B2" s="973" t="s">
        <v>420</v>
      </c>
      <c r="C2" s="974"/>
      <c r="D2" s="974"/>
      <c r="E2" s="974"/>
      <c r="F2" s="974"/>
      <c r="G2" s="974"/>
      <c r="H2" s="974"/>
      <c r="I2" s="974"/>
      <c r="J2" s="974"/>
      <c r="K2" s="974"/>
      <c r="L2" s="974"/>
      <c r="M2" s="974"/>
      <c r="N2" s="975"/>
      <c r="O2" s="973" t="s">
        <v>84</v>
      </c>
      <c r="P2" s="974"/>
      <c r="Q2" s="974"/>
      <c r="R2" s="974"/>
      <c r="S2" s="974"/>
      <c r="T2" s="974"/>
      <c r="U2" s="974"/>
      <c r="V2" s="974"/>
      <c r="W2" s="974"/>
      <c r="X2" s="974"/>
      <c r="Y2" s="974"/>
      <c r="Z2" s="974"/>
      <c r="AA2" s="975"/>
      <c r="AB2" s="501" t="s">
        <v>85</v>
      </c>
      <c r="AC2" s="501"/>
      <c r="AD2" s="501"/>
      <c r="AE2" s="501"/>
      <c r="AF2" s="501"/>
      <c r="AG2" s="501"/>
      <c r="AH2" s="501"/>
      <c r="AI2" s="501"/>
      <c r="AJ2" s="501"/>
    </row>
    <row r="3" spans="1:36" ht="18" customHeight="1" thickBot="1">
      <c r="A3" s="70" t="s">
        <v>63</v>
      </c>
      <c r="B3" s="914" t="s">
        <v>22</v>
      </c>
      <c r="C3" s="976"/>
      <c r="D3" s="976"/>
      <c r="E3" s="976"/>
      <c r="F3" s="915"/>
      <c r="G3" s="914" t="s">
        <v>112</v>
      </c>
      <c r="H3" s="976"/>
      <c r="I3" s="915"/>
      <c r="J3" s="914" t="s">
        <v>111</v>
      </c>
      <c r="K3" s="976"/>
      <c r="L3" s="976"/>
      <c r="M3" s="976"/>
      <c r="N3" s="915"/>
      <c r="O3" s="914" t="s">
        <v>22</v>
      </c>
      <c r="P3" s="976"/>
      <c r="Q3" s="976"/>
      <c r="R3" s="977"/>
      <c r="S3" s="978"/>
      <c r="T3" s="914" t="s">
        <v>112</v>
      </c>
      <c r="U3" s="976"/>
      <c r="V3" s="915"/>
      <c r="W3" s="914" t="s">
        <v>111</v>
      </c>
      <c r="X3" s="976"/>
      <c r="Y3" s="976"/>
      <c r="Z3" s="976"/>
      <c r="AA3" s="915"/>
      <c r="AB3" s="502" t="s">
        <v>143</v>
      </c>
      <c r="AC3" s="503"/>
      <c r="AD3" s="504"/>
      <c r="AE3" s="970" t="s">
        <v>112</v>
      </c>
      <c r="AF3" s="971"/>
      <c r="AG3" s="972"/>
      <c r="AH3" s="970" t="s">
        <v>111</v>
      </c>
      <c r="AI3" s="971"/>
      <c r="AJ3" s="972"/>
    </row>
    <row r="4" spans="1:36" s="334" customFormat="1" ht="28.2" customHeight="1" thickBot="1">
      <c r="A4" s="339" t="s">
        <v>86</v>
      </c>
      <c r="B4" s="599" t="s">
        <v>389</v>
      </c>
      <c r="C4" s="500" t="s">
        <v>342</v>
      </c>
      <c r="D4" s="512" t="s">
        <v>352</v>
      </c>
      <c r="E4" s="337" t="s">
        <v>353</v>
      </c>
      <c r="F4" s="338" t="s">
        <v>12</v>
      </c>
      <c r="G4" s="340" t="s">
        <v>24</v>
      </c>
      <c r="H4" s="341" t="s">
        <v>14</v>
      </c>
      <c r="I4" s="340" t="s">
        <v>12</v>
      </c>
      <c r="J4" s="336" t="s">
        <v>24</v>
      </c>
      <c r="K4" s="500" t="s">
        <v>342</v>
      </c>
      <c r="L4" s="512" t="s">
        <v>352</v>
      </c>
      <c r="M4" s="337" t="s">
        <v>353</v>
      </c>
      <c r="N4" s="336" t="s">
        <v>12</v>
      </c>
      <c r="O4" s="335" t="s">
        <v>24</v>
      </c>
      <c r="P4" s="500" t="s">
        <v>342</v>
      </c>
      <c r="Q4" s="581" t="s">
        <v>352</v>
      </c>
      <c r="R4" s="582" t="s">
        <v>353</v>
      </c>
      <c r="S4" s="583" t="s">
        <v>12</v>
      </c>
      <c r="T4" s="584" t="s">
        <v>24</v>
      </c>
      <c r="U4" s="585" t="s">
        <v>14</v>
      </c>
      <c r="V4" s="586" t="s">
        <v>12</v>
      </c>
      <c r="W4" s="336" t="s">
        <v>24</v>
      </c>
      <c r="X4" s="587" t="s">
        <v>342</v>
      </c>
      <c r="Y4" s="588" t="s">
        <v>352</v>
      </c>
      <c r="Z4" s="337" t="s">
        <v>353</v>
      </c>
      <c r="AA4" s="336" t="s">
        <v>12</v>
      </c>
      <c r="AB4" s="505" t="s">
        <v>24</v>
      </c>
      <c r="AC4" s="506" t="s">
        <v>14</v>
      </c>
      <c r="AD4" s="507" t="s">
        <v>12</v>
      </c>
      <c r="AE4" s="506" t="s">
        <v>24</v>
      </c>
      <c r="AF4" s="508" t="s">
        <v>14</v>
      </c>
      <c r="AG4" s="509" t="s">
        <v>12</v>
      </c>
      <c r="AH4" s="509" t="s">
        <v>24</v>
      </c>
      <c r="AI4" s="507" t="s">
        <v>14</v>
      </c>
      <c r="AJ4" s="506" t="s">
        <v>12</v>
      </c>
    </row>
    <row r="5" spans="1:36" ht="21" customHeight="1">
      <c r="A5" s="73" t="s">
        <v>92</v>
      </c>
      <c r="B5" s="589">
        <f>'Т.об.-расшифровка'!B4</f>
        <v>3400</v>
      </c>
      <c r="C5" s="590">
        <v>3213.8</v>
      </c>
      <c r="D5" s="80">
        <f>'Т.об.-расшифровка'!L4</f>
        <v>3401</v>
      </c>
      <c r="E5" s="80">
        <f t="shared" ref="E5:E10" si="0">D5/C5*100</f>
        <v>105.82488020411974</v>
      </c>
      <c r="F5" s="311">
        <f>D5/B5*100</f>
        <v>100.02941176470588</v>
      </c>
      <c r="G5" s="591"/>
      <c r="H5" s="81"/>
      <c r="I5" s="85"/>
      <c r="J5" s="295">
        <f t="shared" ref="J5:J22" si="1">B5+G5</f>
        <v>3400</v>
      </c>
      <c r="K5" s="590">
        <v>3213.8</v>
      </c>
      <c r="L5" s="43">
        <f t="shared" ref="L5:L21" si="2">D5-H5</f>
        <v>3401</v>
      </c>
      <c r="M5" s="43">
        <f>L5/K5*100</f>
        <v>105.82488020411974</v>
      </c>
      <c r="N5" s="342">
        <f t="shared" ref="N5:N23" si="3">L5/J5*100</f>
        <v>100.02941176470588</v>
      </c>
      <c r="O5" s="592">
        <f t="shared" ref="O5:O21" si="4">AB5+B5</f>
        <v>32150</v>
      </c>
      <c r="P5" s="593">
        <v>26835.5</v>
      </c>
      <c r="Q5" s="83">
        <f t="shared" ref="Q5:Q21" si="5">AC5+D5</f>
        <v>35185.300000000003</v>
      </c>
      <c r="R5" s="83">
        <f>Q5/P5*100</f>
        <v>131.11475470924711</v>
      </c>
      <c r="S5" s="593">
        <f>Q5/O5*100</f>
        <v>109.44105754276828</v>
      </c>
      <c r="T5" s="84"/>
      <c r="U5" s="84">
        <f t="shared" ref="U5:U21" si="6">AF5+H5</f>
        <v>0</v>
      </c>
      <c r="V5" s="85"/>
      <c r="W5" s="592">
        <f>O5+T5</f>
        <v>32150</v>
      </c>
      <c r="X5" s="593">
        <v>26835.5</v>
      </c>
      <c r="Y5" s="83">
        <f t="shared" ref="Y5:Y21" si="7">L5+AI5</f>
        <v>35185.300000000003</v>
      </c>
      <c r="Z5" s="83">
        <f>Y5/X5*100</f>
        <v>131.11475470924711</v>
      </c>
      <c r="AA5" s="593">
        <f>Y5/W5*100</f>
        <v>109.44105754276828</v>
      </c>
      <c r="AB5" s="592">
        <v>28750</v>
      </c>
      <c r="AC5" s="83">
        <v>31784.3</v>
      </c>
      <c r="AD5" s="593">
        <f>AC5/AB5*100</f>
        <v>110.55408695652173</v>
      </c>
      <c r="AE5" s="83"/>
      <c r="AF5" s="593"/>
      <c r="AG5" s="84"/>
      <c r="AH5" s="592">
        <v>28750</v>
      </c>
      <c r="AI5" s="83">
        <v>31784.3</v>
      </c>
      <c r="AJ5" s="83">
        <f>AI5/AH5*100</f>
        <v>110.55408695652173</v>
      </c>
    </row>
    <row r="6" spans="1:36" ht="21" customHeight="1">
      <c r="A6" s="66" t="s">
        <v>93</v>
      </c>
      <c r="B6" s="589">
        <f>'Т.об.-расшифровка'!B5</f>
        <v>600</v>
      </c>
      <c r="C6" s="590">
        <v>280.10000000000002</v>
      </c>
      <c r="D6" s="80">
        <f>'Т.об.-расшифровка'!L5</f>
        <v>370.6</v>
      </c>
      <c r="E6" s="80">
        <f t="shared" si="0"/>
        <v>132.30988932524099</v>
      </c>
      <c r="F6" s="80">
        <f t="shared" ref="F6:F23" si="8">D6/B6*100</f>
        <v>61.766666666666673</v>
      </c>
      <c r="G6" s="594"/>
      <c r="H6" s="50"/>
      <c r="I6" s="85"/>
      <c r="J6" s="295">
        <f t="shared" si="1"/>
        <v>600</v>
      </c>
      <c r="K6" s="590">
        <v>280.10000000000002</v>
      </c>
      <c r="L6" s="43">
        <f t="shared" si="2"/>
        <v>370.6</v>
      </c>
      <c r="M6" s="43">
        <f t="shared" ref="M6:M23" si="9">L6/K6*100</f>
        <v>132.30988932524099</v>
      </c>
      <c r="N6" s="43">
        <f t="shared" si="3"/>
        <v>61.766666666666673</v>
      </c>
      <c r="O6" s="592">
        <f t="shared" si="4"/>
        <v>6530</v>
      </c>
      <c r="P6" s="342">
        <v>5274</v>
      </c>
      <c r="Q6" s="83">
        <f t="shared" si="5"/>
        <v>4577</v>
      </c>
      <c r="R6" s="83">
        <f t="shared" ref="R6:R23" si="10">Q6/P6*100</f>
        <v>86.784224497535078</v>
      </c>
      <c r="S6" s="43">
        <f t="shared" ref="S6:S23" si="11">Q6/O6*100</f>
        <v>70.091883614088829</v>
      </c>
      <c r="T6" s="84"/>
      <c r="U6" s="84">
        <f t="shared" si="6"/>
        <v>0</v>
      </c>
      <c r="V6" s="85"/>
      <c r="W6" s="592">
        <f t="shared" ref="W6:W21" si="12">O6+T6</f>
        <v>6530</v>
      </c>
      <c r="X6" s="342">
        <v>5274</v>
      </c>
      <c r="Y6" s="83">
        <f t="shared" si="7"/>
        <v>4577</v>
      </c>
      <c r="Z6" s="83">
        <f t="shared" ref="Z6:Z23" si="13">Y6/X6*100</f>
        <v>86.784224497535078</v>
      </c>
      <c r="AA6" s="83">
        <f t="shared" ref="AA6:AA23" si="14">Y6/W6*100</f>
        <v>70.091883614088829</v>
      </c>
      <c r="AB6" s="295">
        <v>5930</v>
      </c>
      <c r="AC6" s="83">
        <v>4206.3999999999996</v>
      </c>
      <c r="AD6" s="593">
        <f t="shared" ref="AD6:AD21" si="15">AC6/AB6*100</f>
        <v>70.93423271500842</v>
      </c>
      <c r="AE6" s="83"/>
      <c r="AF6" s="43"/>
      <c r="AG6" s="84"/>
      <c r="AH6" s="295">
        <v>5930</v>
      </c>
      <c r="AI6" s="83">
        <v>4206.3999999999996</v>
      </c>
      <c r="AJ6" s="83">
        <f t="shared" ref="AJ6:AJ23" si="16">AI6/AH6*100</f>
        <v>70.93423271500842</v>
      </c>
    </row>
    <row r="7" spans="1:36" ht="21" customHeight="1">
      <c r="A7" s="66" t="s">
        <v>94</v>
      </c>
      <c r="B7" s="589">
        <f>'Т.об.-расшифровка'!B6</f>
        <v>550</v>
      </c>
      <c r="C7" s="590">
        <v>259</v>
      </c>
      <c r="D7" s="80">
        <f>'Т.об.-расшифровка'!L6</f>
        <v>257.60000000000002</v>
      </c>
      <c r="E7" s="80">
        <f t="shared" si="0"/>
        <v>99.459459459459467</v>
      </c>
      <c r="F7" s="80">
        <f t="shared" si="8"/>
        <v>46.836363636363643</v>
      </c>
      <c r="G7" s="595"/>
      <c r="H7" s="81"/>
      <c r="I7" s="85"/>
      <c r="J7" s="295">
        <f t="shared" si="1"/>
        <v>550</v>
      </c>
      <c r="K7" s="590">
        <v>259</v>
      </c>
      <c r="L7" s="43">
        <f t="shared" si="2"/>
        <v>257.60000000000002</v>
      </c>
      <c r="M7" s="43">
        <f t="shared" si="9"/>
        <v>99.459459459459467</v>
      </c>
      <c r="N7" s="342">
        <f t="shared" si="3"/>
        <v>46.836363636363643</v>
      </c>
      <c r="O7" s="592">
        <f t="shared" si="4"/>
        <v>4960</v>
      </c>
      <c r="P7" s="342">
        <v>3874</v>
      </c>
      <c r="Q7" s="83">
        <f t="shared" si="5"/>
        <v>4214.8</v>
      </c>
      <c r="R7" s="83">
        <f t="shared" si="10"/>
        <v>108.79710893133712</v>
      </c>
      <c r="S7" s="43">
        <f t="shared" si="11"/>
        <v>84.975806451612911</v>
      </c>
      <c r="T7" s="84"/>
      <c r="U7" s="84">
        <f t="shared" si="6"/>
        <v>0</v>
      </c>
      <c r="V7" s="85"/>
      <c r="W7" s="592">
        <f t="shared" si="12"/>
        <v>4960</v>
      </c>
      <c r="X7" s="342">
        <v>3874</v>
      </c>
      <c r="Y7" s="83">
        <f t="shared" si="7"/>
        <v>4214.8</v>
      </c>
      <c r="Z7" s="83">
        <f t="shared" si="13"/>
        <v>108.79710893133712</v>
      </c>
      <c r="AA7" s="83">
        <f>Y7/W7*100</f>
        <v>84.975806451612911</v>
      </c>
      <c r="AB7" s="295">
        <v>4410</v>
      </c>
      <c r="AC7" s="83">
        <v>3957.2</v>
      </c>
      <c r="AD7" s="593">
        <f t="shared" si="15"/>
        <v>89.732426303854879</v>
      </c>
      <c r="AE7" s="83"/>
      <c r="AF7" s="43"/>
      <c r="AG7" s="84"/>
      <c r="AH7" s="295">
        <v>4410</v>
      </c>
      <c r="AI7" s="83">
        <v>3957.2</v>
      </c>
      <c r="AJ7" s="83">
        <f t="shared" si="16"/>
        <v>89.732426303854879</v>
      </c>
    </row>
    <row r="8" spans="1:36" ht="21" customHeight="1">
      <c r="A8" s="66" t="s">
        <v>95</v>
      </c>
      <c r="B8" s="589">
        <f>'Т.об.-расшифровка'!B7</f>
        <v>1800</v>
      </c>
      <c r="C8" s="590">
        <v>761</v>
      </c>
      <c r="D8" s="80">
        <f>'Т.об.-расшифровка'!L7</f>
        <v>656</v>
      </c>
      <c r="E8" s="80">
        <f t="shared" si="0"/>
        <v>86.202365308804204</v>
      </c>
      <c r="F8" s="80">
        <f t="shared" si="8"/>
        <v>36.444444444444443</v>
      </c>
      <c r="G8" s="595"/>
      <c r="H8" s="81"/>
      <c r="I8" s="85"/>
      <c r="J8" s="295">
        <f t="shared" si="1"/>
        <v>1800</v>
      </c>
      <c r="K8" s="590">
        <v>761</v>
      </c>
      <c r="L8" s="43">
        <f t="shared" si="2"/>
        <v>656</v>
      </c>
      <c r="M8" s="43">
        <f t="shared" si="9"/>
        <v>86.202365308804204</v>
      </c>
      <c r="N8" s="43">
        <f t="shared" si="3"/>
        <v>36.444444444444443</v>
      </c>
      <c r="O8" s="592">
        <f t="shared" si="4"/>
        <v>12990</v>
      </c>
      <c r="P8" s="342">
        <v>9490</v>
      </c>
      <c r="Q8" s="83">
        <f t="shared" si="5"/>
        <v>14662</v>
      </c>
      <c r="R8" s="83">
        <f t="shared" si="10"/>
        <v>154.49947312961012</v>
      </c>
      <c r="S8" s="43">
        <f t="shared" si="11"/>
        <v>112.87143956889916</v>
      </c>
      <c r="T8" s="84"/>
      <c r="U8" s="84">
        <f t="shared" si="6"/>
        <v>0</v>
      </c>
      <c r="V8" s="85"/>
      <c r="W8" s="592">
        <f t="shared" si="12"/>
        <v>12990</v>
      </c>
      <c r="X8" s="342">
        <v>9490</v>
      </c>
      <c r="Y8" s="83">
        <f t="shared" si="7"/>
        <v>14662</v>
      </c>
      <c r="Z8" s="83">
        <f t="shared" si="13"/>
        <v>154.49947312961012</v>
      </c>
      <c r="AA8" s="83">
        <f t="shared" si="14"/>
        <v>112.87143956889916</v>
      </c>
      <c r="AB8" s="295">
        <v>11190</v>
      </c>
      <c r="AC8" s="83">
        <v>14006</v>
      </c>
      <c r="AD8" s="593">
        <f t="shared" si="15"/>
        <v>125.16532618409295</v>
      </c>
      <c r="AE8" s="83"/>
      <c r="AF8" s="43"/>
      <c r="AG8" s="84"/>
      <c r="AH8" s="295">
        <v>11190</v>
      </c>
      <c r="AI8" s="83">
        <v>14006</v>
      </c>
      <c r="AJ8" s="83">
        <f t="shared" si="16"/>
        <v>125.16532618409295</v>
      </c>
    </row>
    <row r="9" spans="1:36" ht="21" customHeight="1">
      <c r="A9" s="66" t="s">
        <v>96</v>
      </c>
      <c r="B9" s="589">
        <f>'Т.об.-расшифровка'!B8</f>
        <v>1700</v>
      </c>
      <c r="C9" s="590">
        <v>594.4</v>
      </c>
      <c r="D9" s="80">
        <f>'Т.об.-расшифровка'!L8</f>
        <v>416</v>
      </c>
      <c r="E9" s="80">
        <f t="shared" si="0"/>
        <v>69.98654104979812</v>
      </c>
      <c r="F9" s="311">
        <f t="shared" si="8"/>
        <v>24.47058823529412</v>
      </c>
      <c r="G9" s="595"/>
      <c r="H9" s="81"/>
      <c r="I9" s="85"/>
      <c r="J9" s="295">
        <f t="shared" si="1"/>
        <v>1700</v>
      </c>
      <c r="K9" s="590">
        <v>594.4</v>
      </c>
      <c r="L9" s="43">
        <f t="shared" si="2"/>
        <v>416</v>
      </c>
      <c r="M9" s="43">
        <f t="shared" si="9"/>
        <v>69.98654104979812</v>
      </c>
      <c r="N9" s="43">
        <f t="shared" si="3"/>
        <v>24.47058823529412</v>
      </c>
      <c r="O9" s="592">
        <f t="shared" si="4"/>
        <v>11378</v>
      </c>
      <c r="P9" s="342">
        <v>8810.7000000000007</v>
      </c>
      <c r="Q9" s="83">
        <f t="shared" si="5"/>
        <v>7880.7</v>
      </c>
      <c r="R9" s="83">
        <f t="shared" si="10"/>
        <v>89.444652524771001</v>
      </c>
      <c r="S9" s="43">
        <f t="shared" si="11"/>
        <v>69.262612058358229</v>
      </c>
      <c r="T9" s="84"/>
      <c r="U9" s="84">
        <f t="shared" si="6"/>
        <v>0</v>
      </c>
      <c r="V9" s="85"/>
      <c r="W9" s="592">
        <f t="shared" si="12"/>
        <v>11378</v>
      </c>
      <c r="X9" s="342">
        <v>8810.7000000000007</v>
      </c>
      <c r="Y9" s="83">
        <f t="shared" si="7"/>
        <v>7880.7</v>
      </c>
      <c r="Z9" s="83">
        <f t="shared" si="13"/>
        <v>89.444652524771001</v>
      </c>
      <c r="AA9" s="83">
        <f t="shared" si="14"/>
        <v>69.262612058358229</v>
      </c>
      <c r="AB9" s="295">
        <v>9678</v>
      </c>
      <c r="AC9" s="83">
        <v>7464.7</v>
      </c>
      <c r="AD9" s="593">
        <f t="shared" si="15"/>
        <v>77.130605497003515</v>
      </c>
      <c r="AE9" s="83"/>
      <c r="AF9" s="43"/>
      <c r="AG9" s="84"/>
      <c r="AH9" s="295">
        <v>9678</v>
      </c>
      <c r="AI9" s="83">
        <v>7464.7</v>
      </c>
      <c r="AJ9" s="83">
        <f t="shared" si="16"/>
        <v>77.130605497003515</v>
      </c>
    </row>
    <row r="10" spans="1:36" ht="21" customHeight="1">
      <c r="A10" s="66" t="s">
        <v>97</v>
      </c>
      <c r="B10" s="589">
        <f>'Т.об.-расшифровка'!B9</f>
        <v>2150</v>
      </c>
      <c r="C10" s="590">
        <v>1399.8</v>
      </c>
      <c r="D10" s="80">
        <f>'Т.об.-расшифровка'!L9</f>
        <v>1800</v>
      </c>
      <c r="E10" s="80">
        <f t="shared" si="0"/>
        <v>128.58979854264896</v>
      </c>
      <c r="F10" s="311">
        <f t="shared" si="8"/>
        <v>83.720930232558146</v>
      </c>
      <c r="G10" s="595"/>
      <c r="H10" s="81"/>
      <c r="I10" s="85"/>
      <c r="J10" s="295">
        <f t="shared" si="1"/>
        <v>2150</v>
      </c>
      <c r="K10" s="590">
        <v>1399.8</v>
      </c>
      <c r="L10" s="43">
        <f t="shared" si="2"/>
        <v>1800</v>
      </c>
      <c r="M10" s="43">
        <f t="shared" si="9"/>
        <v>128.58979854264896</v>
      </c>
      <c r="N10" s="43">
        <f t="shared" si="3"/>
        <v>83.720930232558146</v>
      </c>
      <c r="O10" s="592">
        <f t="shared" si="4"/>
        <v>15625</v>
      </c>
      <c r="P10" s="342">
        <v>12084.6</v>
      </c>
      <c r="Q10" s="83">
        <f t="shared" si="5"/>
        <v>13163.8</v>
      </c>
      <c r="R10" s="83">
        <f t="shared" si="10"/>
        <v>108.93037419525677</v>
      </c>
      <c r="S10" s="43">
        <f t="shared" si="11"/>
        <v>84.248319999999993</v>
      </c>
      <c r="T10" s="84"/>
      <c r="U10" s="84">
        <f t="shared" si="6"/>
        <v>0</v>
      </c>
      <c r="V10" s="85"/>
      <c r="W10" s="592">
        <f t="shared" si="12"/>
        <v>15625</v>
      </c>
      <c r="X10" s="342">
        <v>12084.6</v>
      </c>
      <c r="Y10" s="83">
        <f t="shared" si="7"/>
        <v>13163.8</v>
      </c>
      <c r="Z10" s="83">
        <f t="shared" si="13"/>
        <v>108.93037419525677</v>
      </c>
      <c r="AA10" s="83">
        <f t="shared" si="14"/>
        <v>84.248319999999993</v>
      </c>
      <c r="AB10" s="295">
        <v>13475</v>
      </c>
      <c r="AC10" s="83">
        <v>11363.8</v>
      </c>
      <c r="AD10" s="593">
        <f t="shared" si="15"/>
        <v>84.332467532467518</v>
      </c>
      <c r="AE10" s="83"/>
      <c r="AF10" s="43"/>
      <c r="AG10" s="84"/>
      <c r="AH10" s="295">
        <v>13475</v>
      </c>
      <c r="AI10" s="83">
        <v>11363.8</v>
      </c>
      <c r="AJ10" s="83">
        <f t="shared" si="16"/>
        <v>84.332467532467518</v>
      </c>
    </row>
    <row r="11" spans="1:36" ht="21" customHeight="1">
      <c r="A11" s="66" t="s">
        <v>98</v>
      </c>
      <c r="B11" s="589">
        <f>'Т.об.-расшифровка'!B10</f>
        <v>3600</v>
      </c>
      <c r="C11" s="590">
        <v>2356.5</v>
      </c>
      <c r="D11" s="80">
        <f>'Т.об.-расшифровка'!L10</f>
        <v>3617.3</v>
      </c>
      <c r="E11" s="80">
        <f t="shared" ref="E11:E23" si="17">D11/C11*100</f>
        <v>153.50307659664756</v>
      </c>
      <c r="F11" s="311">
        <f t="shared" si="8"/>
        <v>100.48055555555555</v>
      </c>
      <c r="G11" s="595"/>
      <c r="H11" s="81"/>
      <c r="I11" s="85"/>
      <c r="J11" s="295">
        <f t="shared" si="1"/>
        <v>3600</v>
      </c>
      <c r="K11" s="590">
        <v>2356.5</v>
      </c>
      <c r="L11" s="43">
        <f t="shared" si="2"/>
        <v>3617.3</v>
      </c>
      <c r="M11" s="43">
        <f t="shared" si="9"/>
        <v>153.50307659664756</v>
      </c>
      <c r="N11" s="342">
        <f t="shared" si="3"/>
        <v>100.48055555555555</v>
      </c>
      <c r="O11" s="592">
        <f t="shared" si="4"/>
        <v>40854</v>
      </c>
      <c r="P11" s="342">
        <v>34086.9</v>
      </c>
      <c r="Q11" s="83">
        <f t="shared" si="5"/>
        <v>40901.4</v>
      </c>
      <c r="R11" s="83">
        <f t="shared" si="10"/>
        <v>119.99155100639835</v>
      </c>
      <c r="S11" s="43">
        <f t="shared" si="11"/>
        <v>100.11602291085329</v>
      </c>
      <c r="T11" s="84"/>
      <c r="U11" s="84">
        <f t="shared" si="6"/>
        <v>0</v>
      </c>
      <c r="V11" s="85"/>
      <c r="W11" s="592">
        <f t="shared" si="12"/>
        <v>40854</v>
      </c>
      <c r="X11" s="342">
        <v>34086.9</v>
      </c>
      <c r="Y11" s="83">
        <f t="shared" si="7"/>
        <v>40901.4</v>
      </c>
      <c r="Z11" s="83">
        <f t="shared" si="13"/>
        <v>119.99155100639835</v>
      </c>
      <c r="AA11" s="83">
        <f t="shared" si="14"/>
        <v>100.11602291085329</v>
      </c>
      <c r="AB11" s="295">
        <v>37254</v>
      </c>
      <c r="AC11" s="83">
        <v>37284.1</v>
      </c>
      <c r="AD11" s="593">
        <f t="shared" si="15"/>
        <v>100.08079669297257</v>
      </c>
      <c r="AE11" s="83"/>
      <c r="AF11" s="43"/>
      <c r="AG11" s="84"/>
      <c r="AH11" s="295">
        <v>37254</v>
      </c>
      <c r="AI11" s="83">
        <v>37284.1</v>
      </c>
      <c r="AJ11" s="83">
        <f t="shared" si="16"/>
        <v>100.08079669297257</v>
      </c>
    </row>
    <row r="12" spans="1:36" ht="21" customHeight="1">
      <c r="A12" s="58" t="s">
        <v>99</v>
      </c>
      <c r="B12" s="589">
        <f>'Т.об.-расшифровка'!B11</f>
        <v>8300</v>
      </c>
      <c r="C12" s="590">
        <v>5194.8999999999996</v>
      </c>
      <c r="D12" s="231">
        <f>'Т.об.-расшифровка'!L11</f>
        <v>4675.3999999999996</v>
      </c>
      <c r="E12" s="80">
        <f t="shared" si="17"/>
        <v>89.999807503513068</v>
      </c>
      <c r="F12" s="80">
        <f t="shared" si="8"/>
        <v>56.3301204819277</v>
      </c>
      <c r="G12" s="595"/>
      <c r="H12" s="81"/>
      <c r="I12" s="85"/>
      <c r="J12" s="295">
        <f t="shared" si="1"/>
        <v>8300</v>
      </c>
      <c r="K12" s="590">
        <v>5194.8999999999996</v>
      </c>
      <c r="L12" s="43">
        <f t="shared" si="2"/>
        <v>4675.3999999999996</v>
      </c>
      <c r="M12" s="43">
        <f t="shared" si="9"/>
        <v>89.999807503513068</v>
      </c>
      <c r="N12" s="342">
        <f t="shared" si="3"/>
        <v>56.3301204819277</v>
      </c>
      <c r="O12" s="592">
        <f t="shared" si="4"/>
        <v>76474</v>
      </c>
      <c r="P12" s="342">
        <v>63090.7</v>
      </c>
      <c r="Q12" s="83">
        <f t="shared" si="5"/>
        <v>62882.9</v>
      </c>
      <c r="R12" s="83">
        <f t="shared" si="10"/>
        <v>99.670632914201306</v>
      </c>
      <c r="S12" s="43">
        <f t="shared" si="11"/>
        <v>82.227815989748152</v>
      </c>
      <c r="T12" s="84"/>
      <c r="U12" s="83"/>
      <c r="V12" s="85"/>
      <c r="W12" s="592">
        <f t="shared" si="12"/>
        <v>76474</v>
      </c>
      <c r="X12" s="342">
        <v>63090.400000000001</v>
      </c>
      <c r="Y12" s="83">
        <f t="shared" si="7"/>
        <v>62882.9</v>
      </c>
      <c r="Z12" s="83">
        <f t="shared" si="13"/>
        <v>99.671106856193646</v>
      </c>
      <c r="AA12" s="83">
        <f t="shared" si="14"/>
        <v>82.227815989748152</v>
      </c>
      <c r="AB12" s="295">
        <v>68174</v>
      </c>
      <c r="AC12" s="83">
        <v>58207.5</v>
      </c>
      <c r="AD12" s="593">
        <f t="shared" si="15"/>
        <v>85.380790330624578</v>
      </c>
      <c r="AE12" s="83"/>
      <c r="AF12" s="43"/>
      <c r="AG12" s="84"/>
      <c r="AH12" s="295">
        <v>68174</v>
      </c>
      <c r="AI12" s="83">
        <v>58207.5</v>
      </c>
      <c r="AJ12" s="83">
        <f t="shared" si="16"/>
        <v>85.380790330624578</v>
      </c>
    </row>
    <row r="13" spans="1:36" ht="21" customHeight="1">
      <c r="A13" s="66" t="s">
        <v>100</v>
      </c>
      <c r="B13" s="589">
        <f>'Т.об.-расшифровка'!B12</f>
        <v>330</v>
      </c>
      <c r="C13" s="590">
        <v>234.8</v>
      </c>
      <c r="D13" s="80">
        <f>'Т.об.-расшифровка'!L12</f>
        <v>335.4</v>
      </c>
      <c r="E13" s="80">
        <f t="shared" si="17"/>
        <v>142.84497444633729</v>
      </c>
      <c r="F13" s="311">
        <f t="shared" si="8"/>
        <v>101.63636363636364</v>
      </c>
      <c r="G13" s="595"/>
      <c r="H13" s="81"/>
      <c r="I13" s="85"/>
      <c r="J13" s="295">
        <f t="shared" si="1"/>
        <v>330</v>
      </c>
      <c r="K13" s="590">
        <v>234.8</v>
      </c>
      <c r="L13" s="43">
        <f t="shared" si="2"/>
        <v>335.4</v>
      </c>
      <c r="M13" s="43">
        <f t="shared" si="9"/>
        <v>142.84497444633729</v>
      </c>
      <c r="N13" s="342">
        <f t="shared" si="3"/>
        <v>101.63636363636364</v>
      </c>
      <c r="O13" s="592">
        <f t="shared" si="4"/>
        <v>3042</v>
      </c>
      <c r="P13" s="342">
        <v>2391.9</v>
      </c>
      <c r="Q13" s="83">
        <f t="shared" si="5"/>
        <v>3383.1</v>
      </c>
      <c r="R13" s="83">
        <f t="shared" si="10"/>
        <v>141.43985952589989</v>
      </c>
      <c r="S13" s="342">
        <f t="shared" si="11"/>
        <v>111.2130177514793</v>
      </c>
      <c r="T13" s="84"/>
      <c r="U13" s="84">
        <f t="shared" si="6"/>
        <v>0</v>
      </c>
      <c r="V13" s="85"/>
      <c r="W13" s="592">
        <f t="shared" si="12"/>
        <v>3042</v>
      </c>
      <c r="X13" s="342">
        <v>2391.9</v>
      </c>
      <c r="Y13" s="83">
        <f t="shared" si="7"/>
        <v>3383.1</v>
      </c>
      <c r="Z13" s="83">
        <f t="shared" si="13"/>
        <v>141.43985952589989</v>
      </c>
      <c r="AA13" s="593">
        <f t="shared" si="14"/>
        <v>111.2130177514793</v>
      </c>
      <c r="AB13" s="295">
        <v>2712</v>
      </c>
      <c r="AC13" s="83">
        <v>3047.7</v>
      </c>
      <c r="AD13" s="593">
        <f t="shared" si="15"/>
        <v>112.3783185840708</v>
      </c>
      <c r="AE13" s="83"/>
      <c r="AF13" s="342"/>
      <c r="AG13" s="84"/>
      <c r="AH13" s="295">
        <v>2712</v>
      </c>
      <c r="AI13" s="83">
        <v>3047.7</v>
      </c>
      <c r="AJ13" s="83">
        <f t="shared" si="16"/>
        <v>112.3783185840708</v>
      </c>
    </row>
    <row r="14" spans="1:36" ht="21" customHeight="1">
      <c r="A14" s="66" t="s">
        <v>101</v>
      </c>
      <c r="B14" s="589">
        <f>'Т.об.-расшифровка'!B13</f>
        <v>9234</v>
      </c>
      <c r="C14" s="590">
        <v>8114.6</v>
      </c>
      <c r="D14" s="80">
        <f>'Т.об.-расшифровка'!L13</f>
        <v>9385.8000000000011</v>
      </c>
      <c r="E14" s="80">
        <f t="shared" si="17"/>
        <v>115.66559041727258</v>
      </c>
      <c r="F14" s="311">
        <f t="shared" si="8"/>
        <v>101.64392462638079</v>
      </c>
      <c r="G14" s="595"/>
      <c r="H14" s="81"/>
      <c r="I14" s="85"/>
      <c r="J14" s="295">
        <f t="shared" si="1"/>
        <v>9234</v>
      </c>
      <c r="K14" s="590">
        <v>8114.6</v>
      </c>
      <c r="L14" s="43">
        <f t="shared" si="2"/>
        <v>9385.8000000000011</v>
      </c>
      <c r="M14" s="43">
        <f t="shared" si="9"/>
        <v>115.66559041727258</v>
      </c>
      <c r="N14" s="342">
        <f t="shared" si="3"/>
        <v>101.64392462638079</v>
      </c>
      <c r="O14" s="592">
        <f t="shared" si="4"/>
        <v>92429</v>
      </c>
      <c r="P14" s="342">
        <v>77970</v>
      </c>
      <c r="Q14" s="83">
        <f t="shared" si="5"/>
        <v>107325</v>
      </c>
      <c r="R14" s="83">
        <f t="shared" si="10"/>
        <v>137.64909580607926</v>
      </c>
      <c r="S14" s="342">
        <f t="shared" si="11"/>
        <v>116.11615402092417</v>
      </c>
      <c r="T14" s="84"/>
      <c r="U14" s="84">
        <f t="shared" si="6"/>
        <v>0</v>
      </c>
      <c r="V14" s="85"/>
      <c r="W14" s="592">
        <f t="shared" si="12"/>
        <v>92429</v>
      </c>
      <c r="X14" s="342">
        <v>77970</v>
      </c>
      <c r="Y14" s="83">
        <f t="shared" si="7"/>
        <v>107325</v>
      </c>
      <c r="Z14" s="83">
        <f t="shared" si="13"/>
        <v>137.64909580607926</v>
      </c>
      <c r="AA14" s="593">
        <f t="shared" si="14"/>
        <v>116.11615402092417</v>
      </c>
      <c r="AB14" s="295">
        <v>83195</v>
      </c>
      <c r="AC14" s="83">
        <v>97939.199999999997</v>
      </c>
      <c r="AD14" s="593">
        <f t="shared" si="15"/>
        <v>117.72245928240879</v>
      </c>
      <c r="AE14" s="83"/>
      <c r="AF14" s="342"/>
      <c r="AG14" s="84"/>
      <c r="AH14" s="295">
        <v>83195</v>
      </c>
      <c r="AI14" s="83">
        <v>97939.199999999997</v>
      </c>
      <c r="AJ14" s="83">
        <f t="shared" si="16"/>
        <v>117.72245928240879</v>
      </c>
    </row>
    <row r="15" spans="1:36" ht="21" customHeight="1">
      <c r="A15" s="66" t="s">
        <v>102</v>
      </c>
      <c r="B15" s="589">
        <f>'Т.об.-расшифровка'!B14</f>
        <v>1550</v>
      </c>
      <c r="C15" s="590">
        <v>1290</v>
      </c>
      <c r="D15" s="80">
        <f>'Т.об.-расшифровка'!L14</f>
        <v>1522</v>
      </c>
      <c r="E15" s="80">
        <f t="shared" si="17"/>
        <v>117.98449612403101</v>
      </c>
      <c r="F15" s="311">
        <f t="shared" si="8"/>
        <v>98.193548387096769</v>
      </c>
      <c r="G15" s="595"/>
      <c r="H15" s="81"/>
      <c r="I15" s="85"/>
      <c r="J15" s="295">
        <f t="shared" si="1"/>
        <v>1550</v>
      </c>
      <c r="K15" s="590">
        <v>1290</v>
      </c>
      <c r="L15" s="43">
        <f t="shared" si="2"/>
        <v>1522</v>
      </c>
      <c r="M15" s="43">
        <f t="shared" si="9"/>
        <v>117.98449612403101</v>
      </c>
      <c r="N15" s="342">
        <f t="shared" si="3"/>
        <v>98.193548387096769</v>
      </c>
      <c r="O15" s="592">
        <f t="shared" si="4"/>
        <v>17837</v>
      </c>
      <c r="P15" s="342">
        <v>15122</v>
      </c>
      <c r="Q15" s="83">
        <f t="shared" si="5"/>
        <v>20116</v>
      </c>
      <c r="R15" s="83">
        <f t="shared" si="10"/>
        <v>133.0247321782833</v>
      </c>
      <c r="S15" s="342">
        <f t="shared" si="11"/>
        <v>112.77681224421147</v>
      </c>
      <c r="T15" s="84"/>
      <c r="U15" s="84">
        <f t="shared" si="6"/>
        <v>0</v>
      </c>
      <c r="V15" s="85"/>
      <c r="W15" s="592">
        <f t="shared" si="12"/>
        <v>17837</v>
      </c>
      <c r="X15" s="342">
        <v>15122</v>
      </c>
      <c r="Y15" s="83">
        <f t="shared" si="7"/>
        <v>20116</v>
      </c>
      <c r="Z15" s="83">
        <f t="shared" si="13"/>
        <v>133.0247321782833</v>
      </c>
      <c r="AA15" s="593">
        <f t="shared" si="14"/>
        <v>112.77681224421147</v>
      </c>
      <c r="AB15" s="295">
        <v>16287</v>
      </c>
      <c r="AC15" s="83">
        <v>18594</v>
      </c>
      <c r="AD15" s="593">
        <f t="shared" si="15"/>
        <v>114.16467121016763</v>
      </c>
      <c r="AE15" s="83"/>
      <c r="AF15" s="342"/>
      <c r="AG15" s="84"/>
      <c r="AH15" s="295">
        <v>16287</v>
      </c>
      <c r="AI15" s="83">
        <v>18594</v>
      </c>
      <c r="AJ15" s="83">
        <f t="shared" si="16"/>
        <v>114.16467121016763</v>
      </c>
    </row>
    <row r="16" spans="1:36" ht="21" customHeight="1">
      <c r="A16" s="66" t="s">
        <v>103</v>
      </c>
      <c r="B16" s="589">
        <f>'Т.об.-расшифровка'!B15</f>
        <v>340</v>
      </c>
      <c r="C16" s="590">
        <v>210</v>
      </c>
      <c r="D16" s="80">
        <f>'Т.об.-расшифровка'!L15</f>
        <v>310</v>
      </c>
      <c r="E16" s="80">
        <f t="shared" si="17"/>
        <v>147.61904761904762</v>
      </c>
      <c r="F16" s="80">
        <f t="shared" si="8"/>
        <v>91.17647058823529</v>
      </c>
      <c r="G16" s="595"/>
      <c r="H16" s="85"/>
      <c r="I16" s="85"/>
      <c r="J16" s="295">
        <f t="shared" si="1"/>
        <v>340</v>
      </c>
      <c r="K16" s="590">
        <v>210</v>
      </c>
      <c r="L16" s="43">
        <f t="shared" si="2"/>
        <v>310</v>
      </c>
      <c r="M16" s="43">
        <f t="shared" si="9"/>
        <v>147.61904761904762</v>
      </c>
      <c r="N16" s="43">
        <f t="shared" si="3"/>
        <v>91.17647058823529</v>
      </c>
      <c r="O16" s="592">
        <f t="shared" si="4"/>
        <v>3458</v>
      </c>
      <c r="P16" s="342">
        <v>2884</v>
      </c>
      <c r="Q16" s="83">
        <f t="shared" si="5"/>
        <v>3690</v>
      </c>
      <c r="R16" s="83">
        <f t="shared" si="10"/>
        <v>127.94729542302359</v>
      </c>
      <c r="S16" s="43">
        <f t="shared" si="11"/>
        <v>106.70908039329092</v>
      </c>
      <c r="T16" s="84"/>
      <c r="U16" s="84">
        <f t="shared" si="6"/>
        <v>0</v>
      </c>
      <c r="V16" s="85"/>
      <c r="W16" s="592">
        <f t="shared" si="12"/>
        <v>3458</v>
      </c>
      <c r="X16" s="342">
        <v>2880</v>
      </c>
      <c r="Y16" s="83">
        <f t="shared" si="7"/>
        <v>3690</v>
      </c>
      <c r="Z16" s="83">
        <f t="shared" si="13"/>
        <v>128.125</v>
      </c>
      <c r="AA16" s="83">
        <f t="shared" si="14"/>
        <v>106.70908039329092</v>
      </c>
      <c r="AB16" s="295">
        <v>3118</v>
      </c>
      <c r="AC16" s="83">
        <v>3380</v>
      </c>
      <c r="AD16" s="593">
        <f t="shared" si="15"/>
        <v>108.40282232200128</v>
      </c>
      <c r="AE16" s="83"/>
      <c r="AF16" s="43"/>
      <c r="AG16" s="84"/>
      <c r="AH16" s="295">
        <v>3118</v>
      </c>
      <c r="AI16" s="83">
        <v>3380</v>
      </c>
      <c r="AJ16" s="83">
        <f t="shared" si="16"/>
        <v>108.40282232200128</v>
      </c>
    </row>
    <row r="17" spans="1:36" ht="21" customHeight="1">
      <c r="A17" s="66" t="s">
        <v>104</v>
      </c>
      <c r="B17" s="589">
        <f>'Т.об.-расшифровка'!B16</f>
        <v>1450</v>
      </c>
      <c r="C17" s="590">
        <v>898.3</v>
      </c>
      <c r="D17" s="80">
        <f>'Т.об.-расшифровка'!L16</f>
        <v>1211.7</v>
      </c>
      <c r="E17" s="80">
        <f t="shared" si="17"/>
        <v>134.88812200823779</v>
      </c>
      <c r="F17" s="80">
        <f t="shared" si="8"/>
        <v>83.565517241379311</v>
      </c>
      <c r="G17" s="595"/>
      <c r="H17" s="85"/>
      <c r="I17" s="85"/>
      <c r="J17" s="596">
        <f t="shared" si="1"/>
        <v>1450</v>
      </c>
      <c r="K17" s="590">
        <v>898.3</v>
      </c>
      <c r="L17" s="43">
        <f t="shared" si="2"/>
        <v>1211.7</v>
      </c>
      <c r="M17" s="43">
        <f t="shared" si="9"/>
        <v>134.88812200823779</v>
      </c>
      <c r="N17" s="342">
        <f t="shared" si="3"/>
        <v>83.565517241379311</v>
      </c>
      <c r="O17" s="592">
        <f t="shared" si="4"/>
        <v>15487</v>
      </c>
      <c r="P17" s="593">
        <v>13107</v>
      </c>
      <c r="Q17" s="83">
        <f t="shared" si="5"/>
        <v>13456.6</v>
      </c>
      <c r="R17" s="83">
        <f t="shared" si="10"/>
        <v>102.66727702754255</v>
      </c>
      <c r="S17" s="83">
        <f t="shared" si="11"/>
        <v>86.889649383353785</v>
      </c>
      <c r="T17" s="84"/>
      <c r="U17" s="84">
        <f t="shared" si="6"/>
        <v>0</v>
      </c>
      <c r="V17" s="85"/>
      <c r="W17" s="592">
        <f t="shared" si="12"/>
        <v>15487</v>
      </c>
      <c r="X17" s="593">
        <v>13107</v>
      </c>
      <c r="Y17" s="83">
        <f t="shared" si="7"/>
        <v>13456.6</v>
      </c>
      <c r="Z17" s="83">
        <f t="shared" si="13"/>
        <v>102.66727702754255</v>
      </c>
      <c r="AA17" s="83">
        <f t="shared" si="14"/>
        <v>86.889649383353785</v>
      </c>
      <c r="AB17" s="592">
        <v>14037</v>
      </c>
      <c r="AC17" s="83">
        <v>12244.9</v>
      </c>
      <c r="AD17" s="593">
        <f t="shared" si="15"/>
        <v>87.233027000071246</v>
      </c>
      <c r="AE17" s="83"/>
      <c r="AF17" s="83"/>
      <c r="AG17" s="84"/>
      <c r="AH17" s="592">
        <v>14037</v>
      </c>
      <c r="AI17" s="83">
        <v>12244.9</v>
      </c>
      <c r="AJ17" s="83">
        <f t="shared" si="16"/>
        <v>87.233027000071246</v>
      </c>
    </row>
    <row r="18" spans="1:36" ht="21" customHeight="1">
      <c r="A18" s="66" t="s">
        <v>105</v>
      </c>
      <c r="B18" s="589">
        <f>'Т.об.-расшифровка'!B17</f>
        <v>840</v>
      </c>
      <c r="C18" s="590">
        <v>640</v>
      </c>
      <c r="D18" s="80">
        <f>'Т.об.-расшифровка'!L17</f>
        <v>840</v>
      </c>
      <c r="E18" s="80">
        <f t="shared" si="17"/>
        <v>131.25</v>
      </c>
      <c r="F18" s="311">
        <f t="shared" si="8"/>
        <v>100</v>
      </c>
      <c r="G18" s="595"/>
      <c r="H18" s="85"/>
      <c r="I18" s="85"/>
      <c r="J18" s="295">
        <f t="shared" si="1"/>
        <v>840</v>
      </c>
      <c r="K18" s="590">
        <v>640</v>
      </c>
      <c r="L18" s="43">
        <f t="shared" si="2"/>
        <v>840</v>
      </c>
      <c r="M18" s="43">
        <f t="shared" si="9"/>
        <v>131.25</v>
      </c>
      <c r="N18" s="43">
        <f t="shared" si="3"/>
        <v>100</v>
      </c>
      <c r="O18" s="592">
        <f t="shared" si="4"/>
        <v>8602</v>
      </c>
      <c r="P18" s="342">
        <v>7174</v>
      </c>
      <c r="Q18" s="83">
        <f t="shared" si="5"/>
        <v>11358</v>
      </c>
      <c r="R18" s="83">
        <f t="shared" si="10"/>
        <v>158.32171731251742</v>
      </c>
      <c r="S18" s="43">
        <f t="shared" si="11"/>
        <v>132.03906068356196</v>
      </c>
      <c r="T18" s="84"/>
      <c r="U18" s="84">
        <f t="shared" si="6"/>
        <v>0</v>
      </c>
      <c r="V18" s="85"/>
      <c r="W18" s="592">
        <f t="shared" si="12"/>
        <v>8602</v>
      </c>
      <c r="X18" s="342">
        <v>7174</v>
      </c>
      <c r="Y18" s="83">
        <f t="shared" si="7"/>
        <v>11358</v>
      </c>
      <c r="Z18" s="83">
        <f t="shared" si="13"/>
        <v>158.32171731251742</v>
      </c>
      <c r="AA18" s="83">
        <f t="shared" si="14"/>
        <v>132.03906068356196</v>
      </c>
      <c r="AB18" s="295">
        <v>7762</v>
      </c>
      <c r="AC18" s="83">
        <v>10518</v>
      </c>
      <c r="AD18" s="593">
        <f t="shared" si="15"/>
        <v>135.50631280597784</v>
      </c>
      <c r="AE18" s="83"/>
      <c r="AF18" s="43"/>
      <c r="AG18" s="84"/>
      <c r="AH18" s="295">
        <v>7762</v>
      </c>
      <c r="AI18" s="83">
        <v>10518</v>
      </c>
      <c r="AJ18" s="83">
        <f t="shared" si="16"/>
        <v>135.50631280597784</v>
      </c>
    </row>
    <row r="19" spans="1:36" ht="21" customHeight="1">
      <c r="A19" s="66" t="s">
        <v>106</v>
      </c>
      <c r="B19" s="589">
        <f>'Т.об.-расшифровка'!B18</f>
        <v>78225</v>
      </c>
      <c r="C19" s="590">
        <v>56631.199999999997</v>
      </c>
      <c r="D19" s="80">
        <f>'Т.об.-расшифровка'!L18</f>
        <v>85323.199999999997</v>
      </c>
      <c r="E19" s="80">
        <f t="shared" si="17"/>
        <v>150.66465128762945</v>
      </c>
      <c r="F19" s="311">
        <f t="shared" si="8"/>
        <v>109.07408117609461</v>
      </c>
      <c r="G19" s="595"/>
      <c r="H19" s="445">
        <v>126</v>
      </c>
      <c r="I19" s="85"/>
      <c r="J19" s="295">
        <f t="shared" si="1"/>
        <v>78225</v>
      </c>
      <c r="K19" s="590">
        <v>56355.199999999997</v>
      </c>
      <c r="L19" s="43">
        <f t="shared" si="2"/>
        <v>85197.2</v>
      </c>
      <c r="M19" s="43">
        <f t="shared" si="9"/>
        <v>151.17895065584011</v>
      </c>
      <c r="N19" s="342">
        <f t="shared" si="3"/>
        <v>108.91300735059124</v>
      </c>
      <c r="O19" s="592">
        <f t="shared" si="4"/>
        <v>704407</v>
      </c>
      <c r="P19" s="342">
        <v>568243.6</v>
      </c>
      <c r="Q19" s="83">
        <f t="shared" si="5"/>
        <v>781849.2</v>
      </c>
      <c r="R19" s="83">
        <f t="shared" si="10"/>
        <v>137.59049815959213</v>
      </c>
      <c r="S19" s="342">
        <f t="shared" si="11"/>
        <v>110.99395661882974</v>
      </c>
      <c r="T19" s="84"/>
      <c r="U19" s="83">
        <f t="shared" si="6"/>
        <v>2157</v>
      </c>
      <c r="V19" s="85"/>
      <c r="W19" s="592">
        <f t="shared" si="12"/>
        <v>704407</v>
      </c>
      <c r="X19" s="342">
        <v>565927.6</v>
      </c>
      <c r="Y19" s="302">
        <f t="shared" si="7"/>
        <v>779692.2</v>
      </c>
      <c r="Z19" s="83">
        <f t="shared" si="13"/>
        <v>137.77242884072095</v>
      </c>
      <c r="AA19" s="593">
        <f t="shared" si="14"/>
        <v>110.68774160393066</v>
      </c>
      <c r="AB19" s="295">
        <v>626182</v>
      </c>
      <c r="AC19" s="83">
        <v>696526</v>
      </c>
      <c r="AD19" s="593">
        <f t="shared" si="15"/>
        <v>111.23379464756253</v>
      </c>
      <c r="AE19" s="83"/>
      <c r="AF19" s="342">
        <v>2031</v>
      </c>
      <c r="AG19" s="84"/>
      <c r="AH19" s="295">
        <v>626182</v>
      </c>
      <c r="AI19" s="83">
        <v>694495</v>
      </c>
      <c r="AJ19" s="83">
        <f t="shared" si="16"/>
        <v>110.90944805184435</v>
      </c>
    </row>
    <row r="20" spans="1:36" ht="21" customHeight="1">
      <c r="A20" s="66" t="s">
        <v>107</v>
      </c>
      <c r="B20" s="589">
        <f>'Т.об.-расшифровка'!B19</f>
        <v>1200</v>
      </c>
      <c r="C20" s="590">
        <v>596</v>
      </c>
      <c r="D20" s="80">
        <f>'Т.об.-расшифровка'!L19</f>
        <v>1238</v>
      </c>
      <c r="E20" s="80">
        <f t="shared" si="17"/>
        <v>207.7181208053691</v>
      </c>
      <c r="F20" s="311">
        <f t="shared" si="8"/>
        <v>103.16666666666667</v>
      </c>
      <c r="G20" s="595"/>
      <c r="H20" s="81"/>
      <c r="I20" s="85"/>
      <c r="J20" s="295">
        <f t="shared" si="1"/>
        <v>1200</v>
      </c>
      <c r="K20" s="590">
        <v>596</v>
      </c>
      <c r="L20" s="43">
        <f t="shared" si="2"/>
        <v>1238</v>
      </c>
      <c r="M20" s="43">
        <f t="shared" si="9"/>
        <v>207.7181208053691</v>
      </c>
      <c r="N20" s="43">
        <f t="shared" si="3"/>
        <v>103.16666666666667</v>
      </c>
      <c r="O20" s="592">
        <f t="shared" si="4"/>
        <v>7216</v>
      </c>
      <c r="P20" s="342">
        <v>5001.8</v>
      </c>
      <c r="Q20" s="83">
        <f t="shared" si="5"/>
        <v>8289</v>
      </c>
      <c r="R20" s="83">
        <f t="shared" si="10"/>
        <v>165.72034067735615</v>
      </c>
      <c r="S20" s="43">
        <f t="shared" si="11"/>
        <v>114.86973392461198</v>
      </c>
      <c r="T20" s="84"/>
      <c r="U20" s="84">
        <f t="shared" si="6"/>
        <v>0</v>
      </c>
      <c r="V20" s="85"/>
      <c r="W20" s="592">
        <f t="shared" si="12"/>
        <v>7216</v>
      </c>
      <c r="X20" s="342">
        <v>5001.8</v>
      </c>
      <c r="Y20" s="83">
        <f t="shared" si="7"/>
        <v>8289</v>
      </c>
      <c r="Z20" s="83">
        <f t="shared" si="13"/>
        <v>165.72034067735615</v>
      </c>
      <c r="AA20" s="83">
        <f t="shared" si="14"/>
        <v>114.86973392461198</v>
      </c>
      <c r="AB20" s="295">
        <v>6016</v>
      </c>
      <c r="AC20" s="83">
        <v>7051</v>
      </c>
      <c r="AD20" s="593">
        <f t="shared" si="15"/>
        <v>117.20412234042554</v>
      </c>
      <c r="AE20" s="83"/>
      <c r="AF20" s="43">
        <v>0</v>
      </c>
      <c r="AG20" s="84"/>
      <c r="AH20" s="295">
        <v>6016</v>
      </c>
      <c r="AI20" s="83">
        <v>7051</v>
      </c>
      <c r="AJ20" s="83">
        <f t="shared" si="16"/>
        <v>117.20412234042554</v>
      </c>
    </row>
    <row r="21" spans="1:36" ht="21" customHeight="1">
      <c r="A21" s="66" t="s">
        <v>108</v>
      </c>
      <c r="B21" s="589">
        <f>'Т.об.-расшифровка'!B20</f>
        <v>650</v>
      </c>
      <c r="C21" s="590">
        <v>655</v>
      </c>
      <c r="D21" s="80">
        <f>'Т.об.-расшифровка'!L20</f>
        <v>696</v>
      </c>
      <c r="E21" s="80">
        <f t="shared" si="17"/>
        <v>106.25954198473282</v>
      </c>
      <c r="F21" s="80">
        <f t="shared" si="8"/>
        <v>107.07692307692307</v>
      </c>
      <c r="G21" s="595"/>
      <c r="H21" s="81"/>
      <c r="I21" s="85"/>
      <c r="J21" s="295">
        <f t="shared" si="1"/>
        <v>650</v>
      </c>
      <c r="K21" s="590">
        <v>655</v>
      </c>
      <c r="L21" s="43">
        <f t="shared" si="2"/>
        <v>696</v>
      </c>
      <c r="M21" s="43">
        <f t="shared" si="9"/>
        <v>106.25954198473282</v>
      </c>
      <c r="N21" s="43">
        <f t="shared" si="3"/>
        <v>107.07692307692307</v>
      </c>
      <c r="O21" s="592">
        <f t="shared" si="4"/>
        <v>5348</v>
      </c>
      <c r="P21" s="342">
        <v>4324.2</v>
      </c>
      <c r="Q21" s="83">
        <f t="shared" si="5"/>
        <v>5498</v>
      </c>
      <c r="R21" s="83">
        <f t="shared" si="10"/>
        <v>127.14490541603072</v>
      </c>
      <c r="S21" s="43">
        <f t="shared" si="11"/>
        <v>102.80478683620045</v>
      </c>
      <c r="T21" s="84"/>
      <c r="U21" s="84">
        <f t="shared" si="6"/>
        <v>0</v>
      </c>
      <c r="V21" s="85"/>
      <c r="W21" s="592">
        <f t="shared" si="12"/>
        <v>5348</v>
      </c>
      <c r="X21" s="342">
        <v>4324.2</v>
      </c>
      <c r="Y21" s="83">
        <f t="shared" si="7"/>
        <v>5498</v>
      </c>
      <c r="Z21" s="83">
        <f t="shared" si="13"/>
        <v>127.14490541603072</v>
      </c>
      <c r="AA21" s="83">
        <f t="shared" si="14"/>
        <v>102.80478683620045</v>
      </c>
      <c r="AB21" s="295">
        <v>4698</v>
      </c>
      <c r="AC21" s="83">
        <v>4802</v>
      </c>
      <c r="AD21" s="593">
        <f t="shared" si="15"/>
        <v>102.2137079608344</v>
      </c>
      <c r="AE21" s="83"/>
      <c r="AF21" s="43">
        <v>0</v>
      </c>
      <c r="AG21" s="84"/>
      <c r="AH21" s="295">
        <v>4698</v>
      </c>
      <c r="AI21" s="83">
        <v>4802</v>
      </c>
      <c r="AJ21" s="83">
        <f t="shared" si="16"/>
        <v>102.2137079608344</v>
      </c>
    </row>
    <row r="22" spans="1:36" ht="21" customHeight="1" thickBot="1">
      <c r="A22" s="210" t="s">
        <v>112</v>
      </c>
      <c r="B22" s="589">
        <f>'Т.об.-расшифровка'!B21</f>
        <v>0</v>
      </c>
      <c r="C22" s="589">
        <v>0</v>
      </c>
      <c r="D22" s="80">
        <v>292.2</v>
      </c>
      <c r="E22" s="80"/>
      <c r="F22" s="80"/>
      <c r="G22" s="595"/>
      <c r="H22" s="597">
        <v>292.2</v>
      </c>
      <c r="I22" s="85"/>
      <c r="J22" s="295">
        <f t="shared" si="1"/>
        <v>0</v>
      </c>
      <c r="K22" s="589">
        <v>0</v>
      </c>
      <c r="L22" s="43">
        <v>0</v>
      </c>
      <c r="M22" s="43"/>
      <c r="N22" s="43"/>
      <c r="O22" s="295"/>
      <c r="P22" s="342">
        <v>1372</v>
      </c>
      <c r="Q22" s="83">
        <v>2876</v>
      </c>
      <c r="R22" s="83">
        <f t="shared" si="10"/>
        <v>209.62099125364432</v>
      </c>
      <c r="S22" s="43"/>
      <c r="T22" s="84"/>
      <c r="U22" s="83">
        <f>AF22+H22</f>
        <v>2876</v>
      </c>
      <c r="V22" s="85"/>
      <c r="W22" s="592">
        <f>O22+T22</f>
        <v>0</v>
      </c>
      <c r="X22" s="342"/>
      <c r="Y22" s="83">
        <f>L22+AI22</f>
        <v>0</v>
      </c>
      <c r="Z22" s="83"/>
      <c r="AA22" s="83"/>
      <c r="AB22" s="295">
        <f t="shared" ref="AB22" si="18">AO22+O22</f>
        <v>0</v>
      </c>
      <c r="AC22" s="83">
        <v>2583.8000000000002</v>
      </c>
      <c r="AD22" s="43"/>
      <c r="AE22" s="83"/>
      <c r="AF22" s="43">
        <v>2583.8000000000002</v>
      </c>
      <c r="AG22" s="84"/>
      <c r="AH22" s="295">
        <v>0</v>
      </c>
      <c r="AI22" s="342">
        <v>0</v>
      </c>
      <c r="AJ22" s="83"/>
    </row>
    <row r="23" spans="1:36" s="276" customFormat="1" ht="17.399999999999999" thickBot="1">
      <c r="A23" s="65" t="s">
        <v>59</v>
      </c>
      <c r="B23" s="662">
        <f>SUM(B5:B22)</f>
        <v>115919</v>
      </c>
      <c r="C23" s="598">
        <f>SUM(C5:C22)</f>
        <v>83329.399999999994</v>
      </c>
      <c r="D23" s="844">
        <f>SUM(D5:D22)</f>
        <v>116348.2</v>
      </c>
      <c r="E23" s="80">
        <f t="shared" si="17"/>
        <v>139.62443027310889</v>
      </c>
      <c r="F23" s="302">
        <f t="shared" si="8"/>
        <v>100.37025854260303</v>
      </c>
      <c r="G23" s="598"/>
      <c r="H23" s="598">
        <f>SUM(H5:H22)</f>
        <v>418.2</v>
      </c>
      <c r="I23" s="302"/>
      <c r="J23" s="661">
        <f>SUM(J5:J22)</f>
        <v>115919</v>
      </c>
      <c r="K23" s="598">
        <f>SUM(K5:K22)</f>
        <v>83053.399999999994</v>
      </c>
      <c r="L23" s="844">
        <f>SUM(L5:L22)</f>
        <v>115930</v>
      </c>
      <c r="M23" s="43">
        <f t="shared" si="9"/>
        <v>139.58489357449545</v>
      </c>
      <c r="N23" s="302">
        <f t="shared" si="3"/>
        <v>100.00948938482905</v>
      </c>
      <c r="O23" s="661">
        <f>SUM(O5:O22)</f>
        <v>1058787</v>
      </c>
      <c r="P23" s="598">
        <f>SUM(P5:P22)</f>
        <v>861136.9</v>
      </c>
      <c r="Q23" s="844">
        <f>SUM(Q5:Q22)</f>
        <v>1141308.7999999998</v>
      </c>
      <c r="R23" s="83">
        <f t="shared" si="10"/>
        <v>132.53511723861791</v>
      </c>
      <c r="S23" s="302">
        <f t="shared" si="11"/>
        <v>107.79399444836402</v>
      </c>
      <c r="T23" s="598">
        <f>SUM(T5:T21)</f>
        <v>0</v>
      </c>
      <c r="U23" s="598">
        <f>SUM(U5:U22)</f>
        <v>5033</v>
      </c>
      <c r="V23" s="302"/>
      <c r="W23" s="661">
        <f>SUM(W5:W22)</f>
        <v>1058787</v>
      </c>
      <c r="X23" s="598">
        <f>SUM(X5:X22)</f>
        <v>857444.6</v>
      </c>
      <c r="Y23" s="844">
        <f>SUM(Y5:Y22)</f>
        <v>1136275.7999999998</v>
      </c>
      <c r="Z23" s="83">
        <f t="shared" si="13"/>
        <v>132.51885894435625</v>
      </c>
      <c r="AA23" s="593">
        <f t="shared" si="14"/>
        <v>107.31863915971766</v>
      </c>
      <c r="AB23" s="661">
        <f>SUM(AB5:AB22)</f>
        <v>942868</v>
      </c>
      <c r="AC23" s="661">
        <f>SUM(AC5:AC22)</f>
        <v>1024960.6000000001</v>
      </c>
      <c r="AD23" s="755">
        <f>AC23/AB23*100</f>
        <v>108.70669065022889</v>
      </c>
      <c r="AE23" s="83"/>
      <c r="AF23" s="661">
        <f>SUM(AF5:AF22)</f>
        <v>4614.8</v>
      </c>
      <c r="AG23" s="598">
        <f>SUM(AG5:AG21)</f>
        <v>0</v>
      </c>
      <c r="AH23" s="661">
        <f t="shared" ref="AH23:AI23" si="19">SUM(AH5:AH22)</f>
        <v>942868</v>
      </c>
      <c r="AI23" s="661">
        <f t="shared" si="19"/>
        <v>1020345.8</v>
      </c>
      <c r="AJ23" s="655">
        <f t="shared" si="16"/>
        <v>108.21724780138895</v>
      </c>
    </row>
    <row r="24" spans="1:36">
      <c r="B24" s="334"/>
      <c r="C24" s="389"/>
      <c r="G24" s="276"/>
      <c r="H24" s="276"/>
      <c r="I24" s="276"/>
      <c r="J24" s="168"/>
      <c r="K24" s="168"/>
      <c r="L24" s="169">
        <f>L23-J23</f>
        <v>11</v>
      </c>
      <c r="M24" s="169"/>
      <c r="N24" s="168"/>
      <c r="O24" s="168"/>
      <c r="P24" s="168"/>
      <c r="Q24" s="168" t="s">
        <v>215</v>
      </c>
      <c r="R24" s="168"/>
      <c r="S24" s="168"/>
      <c r="T24" s="168"/>
      <c r="U24" s="168"/>
      <c r="V24" s="168"/>
      <c r="W24" s="168"/>
      <c r="X24" s="168"/>
      <c r="Y24" s="169">
        <f>Y23-W23</f>
        <v>77488.799999999814</v>
      </c>
      <c r="Z24" s="169"/>
      <c r="AA24" s="168"/>
      <c r="AB24" s="388"/>
      <c r="AC24" s="388"/>
      <c r="AD24" s="511"/>
      <c r="AE24" s="511"/>
      <c r="AF24" s="511"/>
      <c r="AG24" s="511"/>
      <c r="AH24" s="388"/>
      <c r="AI24" s="388"/>
      <c r="AJ24" s="511"/>
    </row>
    <row r="25" spans="1:36">
      <c r="J25" s="168"/>
      <c r="K25" s="168"/>
      <c r="L25" s="167"/>
      <c r="M25" s="167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7"/>
      <c r="Z25" s="167"/>
      <c r="AA25" s="168"/>
      <c r="AB25" s="260"/>
      <c r="AC25" s="260"/>
      <c r="AD25" s="260"/>
      <c r="AF25" s="260"/>
      <c r="AH25" s="260"/>
      <c r="AI25" s="260"/>
      <c r="AJ25" s="260"/>
    </row>
    <row r="26" spans="1:36">
      <c r="D26" s="656"/>
      <c r="E26" s="87"/>
      <c r="J26" s="168"/>
      <c r="K26" s="168"/>
      <c r="L26" s="657">
        <v>104503.8</v>
      </c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657">
        <v>905429.8</v>
      </c>
      <c r="Z26" s="168"/>
      <c r="AA26" s="168"/>
    </row>
    <row r="27" spans="1:36">
      <c r="Y27" s="101"/>
      <c r="Z27" s="101"/>
    </row>
  </sheetData>
  <mergeCells count="11">
    <mergeCell ref="G3:I3"/>
    <mergeCell ref="J3:N3"/>
    <mergeCell ref="A1:AA1"/>
    <mergeCell ref="B2:N2"/>
    <mergeCell ref="B3:F3"/>
    <mergeCell ref="AH3:AJ3"/>
    <mergeCell ref="O2:AA2"/>
    <mergeCell ref="O3:S3"/>
    <mergeCell ref="T3:V3"/>
    <mergeCell ref="W3:AA3"/>
    <mergeCell ref="AE3:AG3"/>
  </mergeCells>
  <phoneticPr fontId="24" type="noConversion"/>
  <pageMargins left="0.39370078740157483" right="0" top="0.19685039370078741" bottom="0.19685039370078741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AC36"/>
  <sheetViews>
    <sheetView zoomScale="80" zoomScaleNormal="8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36" sqref="O36"/>
    </sheetView>
  </sheetViews>
  <sheetFormatPr defaultRowHeight="15"/>
  <cols>
    <col min="1" max="1" width="11" customWidth="1"/>
    <col min="2" max="2" width="4.6328125" customWidth="1"/>
    <col min="3" max="3" width="6.08984375" customWidth="1"/>
    <col min="4" max="4" width="4.6328125" customWidth="1"/>
    <col min="5" max="5" width="5.08984375" customWidth="1"/>
    <col min="6" max="7" width="5.6328125" customWidth="1"/>
    <col min="8" max="8" width="4.81640625" customWidth="1"/>
    <col min="9" max="9" width="5.6328125" customWidth="1"/>
    <col min="10" max="10" width="5.90625" customWidth="1"/>
    <col min="11" max="11" width="6.1796875" customWidth="1"/>
    <col min="12" max="12" width="5.36328125" customWidth="1"/>
    <col min="13" max="15" width="5" customWidth="1"/>
    <col min="16" max="16" width="4.6328125" customWidth="1"/>
    <col min="17" max="17" width="5" customWidth="1"/>
    <col min="18" max="18" width="4.81640625" customWidth="1"/>
    <col min="19" max="23" width="5.6328125" customWidth="1"/>
    <col min="24" max="24" width="6.1796875" customWidth="1"/>
    <col min="25" max="26" width="5.6328125" customWidth="1"/>
    <col min="27" max="27" width="4.08984375" customWidth="1"/>
    <col min="28" max="28" width="5" customWidth="1"/>
    <col min="29" max="29" width="5.6328125" customWidth="1"/>
  </cols>
  <sheetData>
    <row r="1" spans="1:29" ht="17.399999999999999" customHeight="1">
      <c r="A1" t="s">
        <v>192</v>
      </c>
      <c r="B1" s="980" t="s">
        <v>421</v>
      </c>
      <c r="C1" s="980"/>
      <c r="D1" s="980"/>
      <c r="E1" s="980"/>
      <c r="F1" s="980"/>
      <c r="G1" s="980"/>
      <c r="H1" s="980"/>
      <c r="I1" s="980"/>
      <c r="J1" s="980"/>
      <c r="K1" s="980"/>
      <c r="L1" s="980"/>
      <c r="M1" s="980"/>
      <c r="N1" s="980"/>
      <c r="O1" s="980"/>
      <c r="P1" s="980"/>
      <c r="Q1" s="980"/>
      <c r="R1" s="980"/>
      <c r="S1" s="980"/>
      <c r="T1" s="980"/>
      <c r="U1" s="980"/>
      <c r="V1" s="980"/>
      <c r="W1" s="980"/>
      <c r="X1" s="980"/>
      <c r="Y1" s="980"/>
      <c r="Z1" s="980"/>
      <c r="AA1" s="980"/>
      <c r="AB1" s="980"/>
      <c r="AC1" s="980"/>
    </row>
    <row r="2" spans="1:29" ht="15.6" customHeight="1" thickBot="1">
      <c r="A2" s="8"/>
      <c r="B2" s="981"/>
      <c r="C2" s="981"/>
      <c r="D2" s="981"/>
      <c r="E2" s="981"/>
      <c r="F2" s="981"/>
      <c r="G2" s="981"/>
      <c r="H2" s="981"/>
      <c r="I2" s="981"/>
      <c r="J2" s="981"/>
      <c r="K2" s="981"/>
      <c r="L2" s="981"/>
      <c r="M2" s="981"/>
      <c r="N2" s="981"/>
      <c r="O2" s="981"/>
      <c r="P2" s="981"/>
      <c r="Q2" s="981"/>
      <c r="R2" s="981"/>
      <c r="S2" s="981"/>
      <c r="T2" s="981"/>
      <c r="U2" s="981"/>
      <c r="V2" s="981"/>
      <c r="W2" s="981"/>
      <c r="X2" s="981"/>
      <c r="Y2" s="981"/>
      <c r="Z2" s="981"/>
      <c r="AA2" s="981"/>
      <c r="AB2" s="981"/>
      <c r="AC2" s="981"/>
    </row>
    <row r="3" spans="1:29" ht="19.95" customHeight="1" thickBot="1">
      <c r="A3" s="880" t="s">
        <v>152</v>
      </c>
      <c r="B3" s="1005" t="s">
        <v>422</v>
      </c>
      <c r="C3" s="1006"/>
      <c r="D3" s="1006"/>
      <c r="E3" s="1006"/>
      <c r="F3" s="1006"/>
      <c r="G3" s="1006"/>
      <c r="H3" s="1006"/>
      <c r="I3" s="1006"/>
      <c r="J3" s="1006"/>
      <c r="K3" s="1006"/>
      <c r="L3" s="1007"/>
      <c r="M3" s="1008" t="s">
        <v>423</v>
      </c>
      <c r="N3" s="1009"/>
      <c r="O3" s="1009"/>
      <c r="P3" s="1009"/>
      <c r="Q3" s="1009"/>
      <c r="R3" s="1009"/>
      <c r="S3" s="1009"/>
      <c r="T3" s="1009"/>
      <c r="U3" s="1009"/>
      <c r="V3" s="1009"/>
      <c r="W3" s="1010"/>
      <c r="X3" s="973" t="s">
        <v>131</v>
      </c>
      <c r="Y3" s="974"/>
      <c r="Z3" s="974"/>
      <c r="AA3" s="974"/>
      <c r="AB3" s="974"/>
      <c r="AC3" s="975"/>
    </row>
    <row r="4" spans="1:29" ht="19.2" customHeight="1" thickBot="1">
      <c r="A4" s="881"/>
      <c r="B4" s="993" t="s">
        <v>176</v>
      </c>
      <c r="C4" s="994"/>
      <c r="D4" s="130" t="s">
        <v>61</v>
      </c>
      <c r="E4" s="131"/>
      <c r="F4" s="132" t="s">
        <v>177</v>
      </c>
      <c r="G4" s="132"/>
      <c r="H4" s="132"/>
      <c r="I4" s="133"/>
      <c r="J4" s="851" t="s">
        <v>62</v>
      </c>
      <c r="K4" s="1011"/>
      <c r="L4" s="990" t="s">
        <v>178</v>
      </c>
      <c r="M4" s="993" t="s">
        <v>176</v>
      </c>
      <c r="N4" s="994"/>
      <c r="O4" s="130" t="s">
        <v>61</v>
      </c>
      <c r="P4" s="131"/>
      <c r="Q4" s="134" t="s">
        <v>193</v>
      </c>
      <c r="R4" s="134"/>
      <c r="S4" s="134"/>
      <c r="T4" s="135"/>
      <c r="U4" s="1000" t="s">
        <v>194</v>
      </c>
      <c r="V4" s="1001"/>
      <c r="W4" s="1014" t="s">
        <v>195</v>
      </c>
      <c r="X4" s="851" t="s">
        <v>196</v>
      </c>
      <c r="Y4" s="997"/>
      <c r="Z4" s="987" t="s">
        <v>197</v>
      </c>
      <c r="AA4" s="130" t="s">
        <v>61</v>
      </c>
      <c r="AB4" s="131"/>
      <c r="AC4" s="990" t="s">
        <v>198</v>
      </c>
    </row>
    <row r="5" spans="1:29" s="230" customFormat="1" ht="19.95" customHeight="1" thickBot="1">
      <c r="A5" s="881"/>
      <c r="B5" s="995"/>
      <c r="C5" s="996"/>
      <c r="D5" s="982">
        <v>42736</v>
      </c>
      <c r="E5" s="982">
        <v>43101</v>
      </c>
      <c r="F5" s="985" t="s">
        <v>425</v>
      </c>
      <c r="G5" s="986"/>
      <c r="H5" s="985" t="s">
        <v>426</v>
      </c>
      <c r="I5" s="986"/>
      <c r="J5" s="1012"/>
      <c r="K5" s="1013"/>
      <c r="L5" s="991"/>
      <c r="M5" s="995"/>
      <c r="N5" s="996"/>
      <c r="O5" s="982">
        <v>42736</v>
      </c>
      <c r="P5" s="982">
        <v>43101</v>
      </c>
      <c r="Q5" s="985" t="s">
        <v>425</v>
      </c>
      <c r="R5" s="986"/>
      <c r="S5" s="985" t="s">
        <v>426</v>
      </c>
      <c r="T5" s="986"/>
      <c r="U5" s="1002"/>
      <c r="V5" s="1003"/>
      <c r="W5" s="1015"/>
      <c r="X5" s="998"/>
      <c r="Y5" s="999"/>
      <c r="Z5" s="988"/>
      <c r="AA5" s="982">
        <v>42736</v>
      </c>
      <c r="AB5" s="982">
        <v>43101</v>
      </c>
      <c r="AC5" s="991"/>
    </row>
    <row r="6" spans="1:29" s="230" customFormat="1" ht="19.95" customHeight="1">
      <c r="A6" s="881"/>
      <c r="B6" s="466" t="s">
        <v>424</v>
      </c>
      <c r="C6" s="466" t="s">
        <v>424</v>
      </c>
      <c r="D6" s="983"/>
      <c r="E6" s="984"/>
      <c r="F6" s="467" t="s">
        <v>64</v>
      </c>
      <c r="G6" s="467" t="s">
        <v>65</v>
      </c>
      <c r="H6" s="467" t="s">
        <v>64</v>
      </c>
      <c r="I6" s="467" t="s">
        <v>65</v>
      </c>
      <c r="J6" s="466" t="s">
        <v>424</v>
      </c>
      <c r="K6" s="466" t="s">
        <v>424</v>
      </c>
      <c r="L6" s="991"/>
      <c r="M6" s="466" t="s">
        <v>424</v>
      </c>
      <c r="N6" s="466" t="s">
        <v>424</v>
      </c>
      <c r="O6" s="983"/>
      <c r="P6" s="984"/>
      <c r="Q6" s="468" t="s">
        <v>64</v>
      </c>
      <c r="R6" s="467" t="s">
        <v>65</v>
      </c>
      <c r="S6" s="467" t="s">
        <v>64</v>
      </c>
      <c r="T6" s="467" t="s">
        <v>65</v>
      </c>
      <c r="U6" s="466" t="s">
        <v>424</v>
      </c>
      <c r="V6" s="466" t="s">
        <v>424</v>
      </c>
      <c r="W6" s="1015"/>
      <c r="X6" s="466" t="s">
        <v>424</v>
      </c>
      <c r="Y6" s="466" t="s">
        <v>424</v>
      </c>
      <c r="Z6" s="988"/>
      <c r="AA6" s="983"/>
      <c r="AB6" s="984"/>
      <c r="AC6" s="991"/>
    </row>
    <row r="7" spans="1:29" s="230" customFormat="1" ht="19.95" customHeight="1" thickBot="1">
      <c r="A7" s="1004"/>
      <c r="B7" s="469">
        <v>2017</v>
      </c>
      <c r="C7" s="469">
        <v>2018</v>
      </c>
      <c r="D7" s="983"/>
      <c r="E7" s="984"/>
      <c r="F7" s="470" t="s">
        <v>66</v>
      </c>
      <c r="G7" s="470" t="s">
        <v>67</v>
      </c>
      <c r="H7" s="470" t="s">
        <v>66</v>
      </c>
      <c r="I7" s="470" t="s">
        <v>67</v>
      </c>
      <c r="J7" s="469">
        <v>2017</v>
      </c>
      <c r="K7" s="469">
        <v>2018</v>
      </c>
      <c r="L7" s="992"/>
      <c r="M7" s="469">
        <v>2017</v>
      </c>
      <c r="N7" s="469">
        <v>2018</v>
      </c>
      <c r="O7" s="983"/>
      <c r="P7" s="984"/>
      <c r="Q7" s="471" t="s">
        <v>66</v>
      </c>
      <c r="R7" s="472" t="s">
        <v>67</v>
      </c>
      <c r="S7" s="472" t="s">
        <v>66</v>
      </c>
      <c r="T7" s="472" t="s">
        <v>67</v>
      </c>
      <c r="U7" s="469">
        <v>2017</v>
      </c>
      <c r="V7" s="469">
        <v>2018</v>
      </c>
      <c r="W7" s="1015"/>
      <c r="X7" s="469">
        <v>2017</v>
      </c>
      <c r="Y7" s="469">
        <v>2018</v>
      </c>
      <c r="Z7" s="989"/>
      <c r="AA7" s="983"/>
      <c r="AB7" s="984"/>
      <c r="AC7" s="992"/>
    </row>
    <row r="8" spans="1:29" ht="34.950000000000003" customHeight="1">
      <c r="A8" s="253" t="s">
        <v>92</v>
      </c>
      <c r="B8" s="74">
        <v>2061</v>
      </c>
      <c r="C8" s="74">
        <v>2089</v>
      </c>
      <c r="D8" s="136">
        <v>850</v>
      </c>
      <c r="E8" s="136">
        <v>850</v>
      </c>
      <c r="F8" s="91">
        <f>SUM(B8-D8)</f>
        <v>1211</v>
      </c>
      <c r="G8" s="139">
        <f>SUM(F8*0.6)</f>
        <v>726.6</v>
      </c>
      <c r="H8" s="46">
        <f>SUM(C8-E8)</f>
        <v>1239</v>
      </c>
      <c r="I8" s="74">
        <f>SUM(H8*0.6)</f>
        <v>743.4</v>
      </c>
      <c r="J8" s="138">
        <f>SUM(D8+G8)</f>
        <v>1576.6</v>
      </c>
      <c r="K8" s="139">
        <f>SUM(E8+I8)</f>
        <v>1593.4</v>
      </c>
      <c r="L8" s="727">
        <f>SUM(K8/J8)*100</f>
        <v>101.06558416846379</v>
      </c>
      <c r="M8" s="216">
        <v>68</v>
      </c>
      <c r="N8" s="216">
        <v>45</v>
      </c>
      <c r="O8" s="216">
        <v>21</v>
      </c>
      <c r="P8" s="216">
        <v>21</v>
      </c>
      <c r="Q8" s="196">
        <f>SUM(M8-O8)</f>
        <v>47</v>
      </c>
      <c r="R8" s="197">
        <f t="shared" ref="R8:R25" si="0">SUM(Q8*0.6)</f>
        <v>28.2</v>
      </c>
      <c r="S8" s="198">
        <f>SUM(N8-P8)</f>
        <v>24</v>
      </c>
      <c r="T8" s="197">
        <f t="shared" ref="T8:T25" si="1">SUM(S8*0.6)</f>
        <v>14.399999999999999</v>
      </c>
      <c r="U8" s="197">
        <f>SUM(O8+R8)</f>
        <v>49.2</v>
      </c>
      <c r="V8" s="197">
        <f>SUM(P8+T8)</f>
        <v>35.4</v>
      </c>
      <c r="W8" s="199">
        <f>SUM(V8/U8)*100</f>
        <v>71.951219512195124</v>
      </c>
      <c r="X8" s="140">
        <f>J8+U8</f>
        <v>1625.8</v>
      </c>
      <c r="Y8" s="139">
        <f>K8+V8</f>
        <v>1628.8000000000002</v>
      </c>
      <c r="Z8" s="141">
        <f>Y8/X8*100</f>
        <v>100.18452454176408</v>
      </c>
      <c r="AA8" s="142">
        <f>D8+O8</f>
        <v>871</v>
      </c>
      <c r="AB8" s="137">
        <f>E8+P8</f>
        <v>871</v>
      </c>
      <c r="AC8" s="173">
        <f>AB8/AA8*100</f>
        <v>100</v>
      </c>
    </row>
    <row r="9" spans="1:29" ht="34.950000000000003" customHeight="1">
      <c r="A9" s="254" t="s">
        <v>93</v>
      </c>
      <c r="B9" s="76">
        <v>345</v>
      </c>
      <c r="C9" s="76">
        <v>265</v>
      </c>
      <c r="D9" s="143"/>
      <c r="E9" s="143"/>
      <c r="F9" s="90">
        <f t="shared" ref="F9:F24" si="2">SUM(B9-D9)</f>
        <v>345</v>
      </c>
      <c r="G9" s="43">
        <f t="shared" ref="G9:G24" si="3">SUM(F9*0.6)</f>
        <v>207</v>
      </c>
      <c r="H9" s="34">
        <f t="shared" ref="H9:H24" si="4">SUM(C9-E9)</f>
        <v>265</v>
      </c>
      <c r="I9" s="76">
        <f t="shared" ref="I9:I24" si="5">SUM(H9*0.6)</f>
        <v>159</v>
      </c>
      <c r="J9" s="145">
        <f>SUM(D9+G9)</f>
        <v>207</v>
      </c>
      <c r="K9" s="43">
        <f>SUM(E9+I9)</f>
        <v>159</v>
      </c>
      <c r="L9" s="150">
        <f t="shared" ref="L9:L24" si="6">SUM(K9/J9)*100</f>
        <v>76.811594202898547</v>
      </c>
      <c r="M9" s="217">
        <v>10</v>
      </c>
      <c r="N9" s="217">
        <v>9</v>
      </c>
      <c r="O9" s="217">
        <v>2</v>
      </c>
      <c r="P9" s="217">
        <v>2</v>
      </c>
      <c r="Q9" s="200">
        <f t="shared" ref="Q9:Q24" si="7">SUM(M9-O9)</f>
        <v>8</v>
      </c>
      <c r="R9" s="201">
        <f t="shared" si="0"/>
        <v>4.8</v>
      </c>
      <c r="S9" s="202">
        <f t="shared" ref="S9:S24" si="8">SUM(N9-P9)</f>
        <v>7</v>
      </c>
      <c r="T9" s="201">
        <f t="shared" si="1"/>
        <v>4.2</v>
      </c>
      <c r="U9" s="201">
        <f>SUM(O9+R9)</f>
        <v>6.8</v>
      </c>
      <c r="V9" s="201">
        <f>SUM(P9+T9)</f>
        <v>6.2</v>
      </c>
      <c r="W9" s="194">
        <f t="shared" ref="W9:W24" si="9">SUM(V9/U9)*100</f>
        <v>91.176470588235304</v>
      </c>
      <c r="X9" s="147">
        <f t="shared" ref="X9:Y24" si="10">J9+U9</f>
        <v>213.8</v>
      </c>
      <c r="Y9" s="43">
        <f t="shared" si="10"/>
        <v>165.2</v>
      </c>
      <c r="Z9" s="148">
        <f t="shared" ref="Z9:Z25" si="11">Y9/X9*100</f>
        <v>77.268475210477078</v>
      </c>
      <c r="AA9" s="149">
        <f t="shared" ref="AA9:AB24" si="12">D9+O9</f>
        <v>2</v>
      </c>
      <c r="AB9" s="144">
        <f t="shared" si="12"/>
        <v>2</v>
      </c>
      <c r="AC9" s="82">
        <f t="shared" ref="AC9:AC25" si="13">AB9/AA9*100</f>
        <v>100</v>
      </c>
    </row>
    <row r="10" spans="1:29" ht="34.950000000000003" customHeight="1">
      <c r="A10" s="254" t="s">
        <v>94</v>
      </c>
      <c r="B10" s="76"/>
      <c r="C10" s="76"/>
      <c r="D10" s="143"/>
      <c r="E10" s="143"/>
      <c r="F10" s="90"/>
      <c r="G10" s="144"/>
      <c r="H10" s="34"/>
      <c r="I10" s="76"/>
      <c r="J10" s="145"/>
      <c r="K10" s="43"/>
      <c r="L10" s="150"/>
      <c r="M10" s="217">
        <v>43</v>
      </c>
      <c r="N10" s="217">
        <v>43</v>
      </c>
      <c r="O10" s="217">
        <v>11</v>
      </c>
      <c r="P10" s="217">
        <v>11</v>
      </c>
      <c r="Q10" s="200">
        <f t="shared" si="7"/>
        <v>32</v>
      </c>
      <c r="R10" s="201">
        <f t="shared" si="0"/>
        <v>19.2</v>
      </c>
      <c r="S10" s="202">
        <f t="shared" si="8"/>
        <v>32</v>
      </c>
      <c r="T10" s="201">
        <f t="shared" si="1"/>
        <v>19.2</v>
      </c>
      <c r="U10" s="201">
        <f t="shared" ref="U10:U24" si="14">SUM(O10+R10)</f>
        <v>30.2</v>
      </c>
      <c r="V10" s="201">
        <f t="shared" ref="V10:V24" si="15">SUM(P10+T10)</f>
        <v>30.2</v>
      </c>
      <c r="W10" s="193">
        <f t="shared" si="9"/>
        <v>100</v>
      </c>
      <c r="X10" s="147">
        <f t="shared" si="10"/>
        <v>30.2</v>
      </c>
      <c r="Y10" s="43">
        <f t="shared" si="10"/>
        <v>30.2</v>
      </c>
      <c r="Z10" s="148">
        <f t="shared" si="11"/>
        <v>100</v>
      </c>
      <c r="AA10" s="149">
        <f t="shared" si="12"/>
        <v>11</v>
      </c>
      <c r="AB10" s="144">
        <f t="shared" si="12"/>
        <v>11</v>
      </c>
      <c r="AC10" s="82">
        <f t="shared" si="13"/>
        <v>100</v>
      </c>
    </row>
    <row r="11" spans="1:29" ht="34.950000000000003" customHeight="1">
      <c r="A11" s="254" t="s">
        <v>95</v>
      </c>
      <c r="B11" s="76">
        <v>1894</v>
      </c>
      <c r="C11" s="76">
        <v>1900</v>
      </c>
      <c r="D11" s="143">
        <v>639</v>
      </c>
      <c r="E11" s="143">
        <v>639</v>
      </c>
      <c r="F11" s="90">
        <f t="shared" si="2"/>
        <v>1255</v>
      </c>
      <c r="G11" s="43">
        <f t="shared" si="3"/>
        <v>753</v>
      </c>
      <c r="H11" s="34">
        <f t="shared" si="4"/>
        <v>1261</v>
      </c>
      <c r="I11" s="76">
        <f t="shared" si="5"/>
        <v>756.6</v>
      </c>
      <c r="J11" s="145">
        <f>SUM(D11+G11)</f>
        <v>1392</v>
      </c>
      <c r="K11" s="43">
        <f>SUM(E11+I11)</f>
        <v>1395.6</v>
      </c>
      <c r="L11" s="146">
        <f t="shared" si="6"/>
        <v>100.25862068965516</v>
      </c>
      <c r="M11" s="217">
        <v>30</v>
      </c>
      <c r="N11" s="217">
        <v>47</v>
      </c>
      <c r="O11" s="217">
        <v>10</v>
      </c>
      <c r="P11" s="217">
        <v>12</v>
      </c>
      <c r="Q11" s="200">
        <f t="shared" si="7"/>
        <v>20</v>
      </c>
      <c r="R11" s="201">
        <f t="shared" si="0"/>
        <v>12</v>
      </c>
      <c r="S11" s="202">
        <f t="shared" si="8"/>
        <v>35</v>
      </c>
      <c r="T11" s="201">
        <f t="shared" si="1"/>
        <v>21</v>
      </c>
      <c r="U11" s="201">
        <f t="shared" si="14"/>
        <v>22</v>
      </c>
      <c r="V11" s="201">
        <f t="shared" si="15"/>
        <v>33</v>
      </c>
      <c r="W11" s="194">
        <f t="shared" si="9"/>
        <v>150</v>
      </c>
      <c r="X11" s="147">
        <f t="shared" si="10"/>
        <v>1414</v>
      </c>
      <c r="Y11" s="43">
        <f t="shared" si="10"/>
        <v>1428.6</v>
      </c>
      <c r="Z11" s="148">
        <f t="shared" si="11"/>
        <v>101.03253182461103</v>
      </c>
      <c r="AA11" s="149">
        <f t="shared" si="12"/>
        <v>649</v>
      </c>
      <c r="AB11" s="144">
        <f t="shared" si="12"/>
        <v>651</v>
      </c>
      <c r="AC11" s="82">
        <f t="shared" si="13"/>
        <v>100.30816640986133</v>
      </c>
    </row>
    <row r="12" spans="1:29" ht="34.950000000000003" customHeight="1">
      <c r="A12" s="254" t="s">
        <v>96</v>
      </c>
      <c r="B12" s="76"/>
      <c r="C12" s="76"/>
      <c r="D12" s="143"/>
      <c r="E12" s="143"/>
      <c r="F12" s="90"/>
      <c r="G12" s="144"/>
      <c r="H12" s="34"/>
      <c r="I12" s="76"/>
      <c r="J12" s="145"/>
      <c r="K12" s="43"/>
      <c r="L12" s="150"/>
      <c r="M12" s="217">
        <v>61</v>
      </c>
      <c r="N12" s="217">
        <v>61</v>
      </c>
      <c r="O12" s="217">
        <v>16</v>
      </c>
      <c r="P12" s="217">
        <v>16</v>
      </c>
      <c r="Q12" s="200">
        <f t="shared" si="7"/>
        <v>45</v>
      </c>
      <c r="R12" s="201">
        <f t="shared" si="0"/>
        <v>27</v>
      </c>
      <c r="S12" s="202">
        <f t="shared" si="8"/>
        <v>45</v>
      </c>
      <c r="T12" s="201">
        <f t="shared" si="1"/>
        <v>27</v>
      </c>
      <c r="U12" s="201">
        <f t="shared" si="14"/>
        <v>43</v>
      </c>
      <c r="V12" s="201">
        <f t="shared" si="15"/>
        <v>43</v>
      </c>
      <c r="W12" s="194">
        <f t="shared" si="9"/>
        <v>100</v>
      </c>
      <c r="X12" s="147">
        <f t="shared" si="10"/>
        <v>43</v>
      </c>
      <c r="Y12" s="43">
        <f t="shared" si="10"/>
        <v>43</v>
      </c>
      <c r="Z12" s="148">
        <f t="shared" si="11"/>
        <v>100</v>
      </c>
      <c r="AA12" s="149">
        <f t="shared" si="12"/>
        <v>16</v>
      </c>
      <c r="AB12" s="144">
        <f t="shared" si="12"/>
        <v>16</v>
      </c>
      <c r="AC12" s="82">
        <f t="shared" si="13"/>
        <v>100</v>
      </c>
    </row>
    <row r="13" spans="1:29" ht="34.950000000000003" customHeight="1">
      <c r="A13" s="254" t="s">
        <v>97</v>
      </c>
      <c r="B13" s="76"/>
      <c r="C13" s="76"/>
      <c r="D13" s="143"/>
      <c r="E13" s="143"/>
      <c r="F13" s="90">
        <f t="shared" si="2"/>
        <v>0</v>
      </c>
      <c r="G13" s="144">
        <f t="shared" si="3"/>
        <v>0</v>
      </c>
      <c r="H13" s="34">
        <f t="shared" si="4"/>
        <v>0</v>
      </c>
      <c r="I13" s="76">
        <f t="shared" si="5"/>
        <v>0</v>
      </c>
      <c r="J13" s="145">
        <f>SUM(D13+G13)</f>
        <v>0</v>
      </c>
      <c r="K13" s="43">
        <f>SUM(E13+I13)</f>
        <v>0</v>
      </c>
      <c r="L13" s="150"/>
      <c r="M13" s="217">
        <v>50</v>
      </c>
      <c r="N13" s="217">
        <v>48</v>
      </c>
      <c r="O13" s="217">
        <v>18</v>
      </c>
      <c r="P13" s="217">
        <v>17</v>
      </c>
      <c r="Q13" s="200">
        <f t="shared" si="7"/>
        <v>32</v>
      </c>
      <c r="R13" s="201">
        <f t="shared" si="0"/>
        <v>19.2</v>
      </c>
      <c r="S13" s="202">
        <f t="shared" si="8"/>
        <v>31</v>
      </c>
      <c r="T13" s="201">
        <f t="shared" si="1"/>
        <v>18.599999999999998</v>
      </c>
      <c r="U13" s="201">
        <f t="shared" si="14"/>
        <v>37.200000000000003</v>
      </c>
      <c r="V13" s="201">
        <f t="shared" si="15"/>
        <v>35.599999999999994</v>
      </c>
      <c r="W13" s="194">
        <f t="shared" si="9"/>
        <v>95.698924731182771</v>
      </c>
      <c r="X13" s="147">
        <f t="shared" si="10"/>
        <v>37.200000000000003</v>
      </c>
      <c r="Y13" s="43">
        <f t="shared" si="10"/>
        <v>35.599999999999994</v>
      </c>
      <c r="Z13" s="148">
        <f t="shared" si="11"/>
        <v>95.698924731182771</v>
      </c>
      <c r="AA13" s="149">
        <f t="shared" si="12"/>
        <v>18</v>
      </c>
      <c r="AB13" s="144">
        <f t="shared" si="12"/>
        <v>17</v>
      </c>
      <c r="AC13" s="82">
        <f t="shared" si="13"/>
        <v>94.444444444444443</v>
      </c>
    </row>
    <row r="14" spans="1:29" ht="34.950000000000003" customHeight="1">
      <c r="A14" s="254" t="s">
        <v>98</v>
      </c>
      <c r="B14" s="76">
        <v>1112</v>
      </c>
      <c r="C14" s="76">
        <v>1173</v>
      </c>
      <c r="D14" s="143">
        <v>350</v>
      </c>
      <c r="E14" s="143">
        <v>350</v>
      </c>
      <c r="F14" s="90">
        <f t="shared" si="2"/>
        <v>762</v>
      </c>
      <c r="G14" s="43">
        <f t="shared" si="3"/>
        <v>457.2</v>
      </c>
      <c r="H14" s="34">
        <f t="shared" si="4"/>
        <v>823</v>
      </c>
      <c r="I14" s="76">
        <f t="shared" si="5"/>
        <v>493.79999999999995</v>
      </c>
      <c r="J14" s="145">
        <f>SUM(D14+G14)</f>
        <v>807.2</v>
      </c>
      <c r="K14" s="43">
        <f>SUM(E14+I14)</f>
        <v>843.8</v>
      </c>
      <c r="L14" s="146">
        <f t="shared" si="6"/>
        <v>104.53419226957384</v>
      </c>
      <c r="M14" s="217">
        <v>72</v>
      </c>
      <c r="N14" s="217">
        <v>66</v>
      </c>
      <c r="O14" s="217">
        <v>24</v>
      </c>
      <c r="P14" s="217">
        <v>24</v>
      </c>
      <c r="Q14" s="200">
        <f t="shared" si="7"/>
        <v>48</v>
      </c>
      <c r="R14" s="201">
        <f t="shared" si="0"/>
        <v>28.799999999999997</v>
      </c>
      <c r="S14" s="202">
        <f t="shared" si="8"/>
        <v>42</v>
      </c>
      <c r="T14" s="201">
        <f t="shared" si="1"/>
        <v>25.2</v>
      </c>
      <c r="U14" s="201">
        <f t="shared" si="14"/>
        <v>52.8</v>
      </c>
      <c r="V14" s="201">
        <f t="shared" si="15"/>
        <v>49.2</v>
      </c>
      <c r="W14" s="194">
        <f t="shared" si="9"/>
        <v>93.181818181818187</v>
      </c>
      <c r="X14" s="147">
        <f t="shared" si="10"/>
        <v>860</v>
      </c>
      <c r="Y14" s="43">
        <f t="shared" si="10"/>
        <v>893</v>
      </c>
      <c r="Z14" s="151">
        <f t="shared" si="11"/>
        <v>103.83720930232559</v>
      </c>
      <c r="AA14" s="149">
        <f t="shared" si="12"/>
        <v>374</v>
      </c>
      <c r="AB14" s="144">
        <f t="shared" si="12"/>
        <v>374</v>
      </c>
      <c r="AC14" s="82">
        <f t="shared" si="13"/>
        <v>100</v>
      </c>
    </row>
    <row r="15" spans="1:29" ht="34.950000000000003" customHeight="1">
      <c r="A15" s="255" t="s">
        <v>99</v>
      </c>
      <c r="B15" s="76">
        <v>1772</v>
      </c>
      <c r="C15" s="76">
        <v>1896</v>
      </c>
      <c r="D15" s="143">
        <v>683</v>
      </c>
      <c r="E15" s="143">
        <v>689</v>
      </c>
      <c r="F15" s="90">
        <f t="shared" si="2"/>
        <v>1089</v>
      </c>
      <c r="G15" s="43">
        <f t="shared" si="3"/>
        <v>653.4</v>
      </c>
      <c r="H15" s="34">
        <f t="shared" si="4"/>
        <v>1207</v>
      </c>
      <c r="I15" s="76">
        <f t="shared" si="5"/>
        <v>724.19999999999993</v>
      </c>
      <c r="J15" s="145">
        <f>SUM(D15+G15)</f>
        <v>1336.4</v>
      </c>
      <c r="K15" s="43">
        <f>SUM(E15+I15)</f>
        <v>1413.1999999999998</v>
      </c>
      <c r="L15" s="150">
        <f t="shared" si="6"/>
        <v>105.74678240047888</v>
      </c>
      <c r="M15" s="217">
        <v>55</v>
      </c>
      <c r="N15" s="217">
        <v>61</v>
      </c>
      <c r="O15" s="217">
        <v>35</v>
      </c>
      <c r="P15" s="217">
        <v>35</v>
      </c>
      <c r="Q15" s="200">
        <f t="shared" si="7"/>
        <v>20</v>
      </c>
      <c r="R15" s="201">
        <f t="shared" si="0"/>
        <v>12</v>
      </c>
      <c r="S15" s="202">
        <f t="shared" si="8"/>
        <v>26</v>
      </c>
      <c r="T15" s="201">
        <f t="shared" si="1"/>
        <v>15.6</v>
      </c>
      <c r="U15" s="201">
        <f t="shared" si="14"/>
        <v>47</v>
      </c>
      <c r="V15" s="201">
        <f t="shared" si="15"/>
        <v>50.6</v>
      </c>
      <c r="W15" s="194">
        <f t="shared" si="9"/>
        <v>107.65957446808511</v>
      </c>
      <c r="X15" s="147">
        <f t="shared" si="10"/>
        <v>1383.4</v>
      </c>
      <c r="Y15" s="43">
        <f t="shared" si="10"/>
        <v>1463.7999999999997</v>
      </c>
      <c r="Z15" s="148">
        <f t="shared" si="11"/>
        <v>105.81176810756105</v>
      </c>
      <c r="AA15" s="149">
        <f t="shared" si="12"/>
        <v>718</v>
      </c>
      <c r="AB15" s="144">
        <f t="shared" si="12"/>
        <v>724</v>
      </c>
      <c r="AC15" s="82">
        <f t="shared" si="13"/>
        <v>100.83565459610028</v>
      </c>
    </row>
    <row r="16" spans="1:29" ht="34.950000000000003" customHeight="1">
      <c r="A16" s="254" t="s">
        <v>100</v>
      </c>
      <c r="B16" s="76"/>
      <c r="C16" s="76"/>
      <c r="D16" s="143"/>
      <c r="E16" s="143"/>
      <c r="F16" s="90"/>
      <c r="G16" s="144"/>
      <c r="H16" s="34"/>
      <c r="I16" s="76"/>
      <c r="J16" s="145"/>
      <c r="K16" s="43"/>
      <c r="L16" s="150"/>
      <c r="M16" s="217">
        <v>23</v>
      </c>
      <c r="N16" s="217">
        <v>15</v>
      </c>
      <c r="O16" s="217">
        <v>11</v>
      </c>
      <c r="P16" s="217">
        <v>11</v>
      </c>
      <c r="Q16" s="200">
        <f t="shared" si="7"/>
        <v>12</v>
      </c>
      <c r="R16" s="201">
        <f t="shared" si="0"/>
        <v>7.1999999999999993</v>
      </c>
      <c r="S16" s="202">
        <f t="shared" si="8"/>
        <v>4</v>
      </c>
      <c r="T16" s="201">
        <f t="shared" si="1"/>
        <v>2.4</v>
      </c>
      <c r="U16" s="201">
        <f t="shared" si="14"/>
        <v>18.2</v>
      </c>
      <c r="V16" s="201">
        <f t="shared" si="15"/>
        <v>13.4</v>
      </c>
      <c r="W16" s="194">
        <f t="shared" si="9"/>
        <v>73.626373626373635</v>
      </c>
      <c r="X16" s="147">
        <f t="shared" si="10"/>
        <v>18.2</v>
      </c>
      <c r="Y16" s="43">
        <f t="shared" si="10"/>
        <v>13.4</v>
      </c>
      <c r="Z16" s="151">
        <f t="shared" si="11"/>
        <v>73.626373626373635</v>
      </c>
      <c r="AA16" s="149">
        <f t="shared" si="12"/>
        <v>11</v>
      </c>
      <c r="AB16" s="144">
        <f t="shared" si="12"/>
        <v>11</v>
      </c>
      <c r="AC16" s="82">
        <f t="shared" si="13"/>
        <v>100</v>
      </c>
    </row>
    <row r="17" spans="1:29" ht="34.950000000000003" customHeight="1">
      <c r="A17" s="254" t="s">
        <v>101</v>
      </c>
      <c r="B17" s="76">
        <v>3585</v>
      </c>
      <c r="C17" s="76">
        <v>3601</v>
      </c>
      <c r="D17" s="143">
        <v>1000</v>
      </c>
      <c r="E17" s="143">
        <v>1000</v>
      </c>
      <c r="F17" s="90">
        <f t="shared" si="2"/>
        <v>2585</v>
      </c>
      <c r="G17" s="144">
        <f t="shared" si="3"/>
        <v>1551</v>
      </c>
      <c r="H17" s="34">
        <f t="shared" si="4"/>
        <v>2601</v>
      </c>
      <c r="I17" s="76">
        <f t="shared" si="5"/>
        <v>1560.6</v>
      </c>
      <c r="J17" s="145">
        <f t="shared" ref="J17:J25" si="16">SUM(D17+G17)</f>
        <v>2551</v>
      </c>
      <c r="K17" s="43">
        <f t="shared" ref="K17:K25" si="17">SUM(E17+I17)</f>
        <v>2560.6</v>
      </c>
      <c r="L17" s="150">
        <f t="shared" si="6"/>
        <v>100.37632301058407</v>
      </c>
      <c r="M17" s="217">
        <v>39</v>
      </c>
      <c r="N17" s="217">
        <v>44</v>
      </c>
      <c r="O17" s="217">
        <v>4</v>
      </c>
      <c r="P17" s="217">
        <v>4</v>
      </c>
      <c r="Q17" s="200">
        <f t="shared" si="7"/>
        <v>35</v>
      </c>
      <c r="R17" s="201">
        <f t="shared" si="0"/>
        <v>21</v>
      </c>
      <c r="S17" s="202">
        <f t="shared" si="8"/>
        <v>40</v>
      </c>
      <c r="T17" s="201">
        <f t="shared" si="1"/>
        <v>24</v>
      </c>
      <c r="U17" s="201">
        <f t="shared" si="14"/>
        <v>25</v>
      </c>
      <c r="V17" s="201">
        <f t="shared" si="15"/>
        <v>28</v>
      </c>
      <c r="W17" s="194">
        <f t="shared" si="9"/>
        <v>112.00000000000001</v>
      </c>
      <c r="X17" s="147">
        <f t="shared" si="10"/>
        <v>2576</v>
      </c>
      <c r="Y17" s="43">
        <f t="shared" si="10"/>
        <v>2588.6</v>
      </c>
      <c r="Z17" s="151">
        <f t="shared" si="11"/>
        <v>100.48913043478261</v>
      </c>
      <c r="AA17" s="149">
        <f t="shared" si="12"/>
        <v>1004</v>
      </c>
      <c r="AB17" s="144">
        <f t="shared" si="12"/>
        <v>1004</v>
      </c>
      <c r="AC17" s="82">
        <f t="shared" si="13"/>
        <v>100</v>
      </c>
    </row>
    <row r="18" spans="1:29" ht="34.950000000000003" customHeight="1">
      <c r="A18" s="254" t="s">
        <v>102</v>
      </c>
      <c r="B18" s="76">
        <v>715</v>
      </c>
      <c r="C18" s="76">
        <v>730</v>
      </c>
      <c r="D18" s="143">
        <v>237</v>
      </c>
      <c r="E18" s="143">
        <v>237</v>
      </c>
      <c r="F18" s="90">
        <f t="shared" si="2"/>
        <v>478</v>
      </c>
      <c r="G18" s="43">
        <f t="shared" si="3"/>
        <v>286.8</v>
      </c>
      <c r="H18" s="34">
        <f t="shared" si="4"/>
        <v>493</v>
      </c>
      <c r="I18" s="76">
        <f t="shared" si="5"/>
        <v>295.8</v>
      </c>
      <c r="J18" s="145">
        <f t="shared" si="16"/>
        <v>523.79999999999995</v>
      </c>
      <c r="K18" s="43">
        <f t="shared" si="17"/>
        <v>532.79999999999995</v>
      </c>
      <c r="L18" s="146">
        <f t="shared" si="6"/>
        <v>101.71821305841924</v>
      </c>
      <c r="M18" s="217">
        <v>58</v>
      </c>
      <c r="N18" s="217">
        <v>45</v>
      </c>
      <c r="O18" s="217">
        <v>37</v>
      </c>
      <c r="P18" s="217">
        <v>37</v>
      </c>
      <c r="Q18" s="200">
        <f t="shared" si="7"/>
        <v>21</v>
      </c>
      <c r="R18" s="201">
        <f t="shared" si="0"/>
        <v>12.6</v>
      </c>
      <c r="S18" s="202">
        <f t="shared" si="8"/>
        <v>8</v>
      </c>
      <c r="T18" s="201">
        <f t="shared" si="1"/>
        <v>4.8</v>
      </c>
      <c r="U18" s="201">
        <f t="shared" si="14"/>
        <v>49.6</v>
      </c>
      <c r="V18" s="201">
        <f t="shared" si="15"/>
        <v>41.8</v>
      </c>
      <c r="W18" s="194">
        <f t="shared" si="9"/>
        <v>84.274193548387089</v>
      </c>
      <c r="X18" s="147">
        <f t="shared" si="10"/>
        <v>573.4</v>
      </c>
      <c r="Y18" s="43">
        <f t="shared" si="10"/>
        <v>574.59999999999991</v>
      </c>
      <c r="Z18" s="151">
        <f t="shared" si="11"/>
        <v>100.20927799093127</v>
      </c>
      <c r="AA18" s="149">
        <f t="shared" si="12"/>
        <v>274</v>
      </c>
      <c r="AB18" s="144">
        <f t="shared" si="12"/>
        <v>274</v>
      </c>
      <c r="AC18" s="82">
        <f t="shared" si="13"/>
        <v>100</v>
      </c>
    </row>
    <row r="19" spans="1:29" ht="34.950000000000003" customHeight="1">
      <c r="A19" s="254" t="s">
        <v>103</v>
      </c>
      <c r="B19" s="76">
        <v>201</v>
      </c>
      <c r="C19" s="76">
        <v>72</v>
      </c>
      <c r="D19" s="143"/>
      <c r="E19" s="143"/>
      <c r="F19" s="90">
        <f t="shared" si="2"/>
        <v>201</v>
      </c>
      <c r="G19" s="43">
        <f t="shared" si="3"/>
        <v>120.6</v>
      </c>
      <c r="H19" s="34">
        <f t="shared" si="4"/>
        <v>72</v>
      </c>
      <c r="I19" s="76">
        <f t="shared" si="5"/>
        <v>43.199999999999996</v>
      </c>
      <c r="J19" s="145">
        <f t="shared" si="16"/>
        <v>120.6</v>
      </c>
      <c r="K19" s="43">
        <f t="shared" si="17"/>
        <v>43.199999999999996</v>
      </c>
      <c r="L19" s="150">
        <f t="shared" si="6"/>
        <v>35.820895522388057</v>
      </c>
      <c r="M19" s="217">
        <v>27</v>
      </c>
      <c r="N19" s="217">
        <v>28</v>
      </c>
      <c r="O19" s="217">
        <v>15</v>
      </c>
      <c r="P19" s="217">
        <v>15</v>
      </c>
      <c r="Q19" s="200">
        <f t="shared" si="7"/>
        <v>12</v>
      </c>
      <c r="R19" s="201">
        <f t="shared" si="0"/>
        <v>7.1999999999999993</v>
      </c>
      <c r="S19" s="202">
        <f t="shared" si="8"/>
        <v>13</v>
      </c>
      <c r="T19" s="201">
        <f t="shared" si="1"/>
        <v>7.8</v>
      </c>
      <c r="U19" s="201">
        <f t="shared" si="14"/>
        <v>22.2</v>
      </c>
      <c r="V19" s="201">
        <f t="shared" si="15"/>
        <v>22.8</v>
      </c>
      <c r="W19" s="194">
        <f t="shared" si="9"/>
        <v>102.70270270270272</v>
      </c>
      <c r="X19" s="147">
        <f t="shared" si="10"/>
        <v>142.79999999999998</v>
      </c>
      <c r="Y19" s="43">
        <f t="shared" si="10"/>
        <v>66</v>
      </c>
      <c r="Z19" s="148">
        <f t="shared" si="11"/>
        <v>46.21848739495799</v>
      </c>
      <c r="AA19" s="149">
        <f t="shared" si="12"/>
        <v>15</v>
      </c>
      <c r="AB19" s="144">
        <f t="shared" si="12"/>
        <v>15</v>
      </c>
      <c r="AC19" s="82">
        <f t="shared" si="13"/>
        <v>100</v>
      </c>
    </row>
    <row r="20" spans="1:29" ht="34.950000000000003" customHeight="1">
      <c r="A20" s="254" t="s">
        <v>104</v>
      </c>
      <c r="B20" s="76">
        <v>1164</v>
      </c>
      <c r="C20" s="370">
        <v>1164</v>
      </c>
      <c r="D20" s="143">
        <v>758</v>
      </c>
      <c r="E20" s="143">
        <v>758</v>
      </c>
      <c r="F20" s="90">
        <f t="shared" si="2"/>
        <v>406</v>
      </c>
      <c r="G20" s="144">
        <f t="shared" si="3"/>
        <v>243.6</v>
      </c>
      <c r="H20" s="34">
        <f t="shared" si="4"/>
        <v>406</v>
      </c>
      <c r="I20" s="76">
        <f t="shared" si="5"/>
        <v>243.6</v>
      </c>
      <c r="J20" s="145">
        <f t="shared" si="16"/>
        <v>1001.6</v>
      </c>
      <c r="K20" s="43">
        <f t="shared" si="17"/>
        <v>1001.6</v>
      </c>
      <c r="L20" s="146">
        <f t="shared" si="6"/>
        <v>100</v>
      </c>
      <c r="M20" s="217">
        <v>60</v>
      </c>
      <c r="N20" s="217">
        <v>50</v>
      </c>
      <c r="O20" s="217">
        <v>27</v>
      </c>
      <c r="P20" s="217">
        <v>27</v>
      </c>
      <c r="Q20" s="200">
        <f t="shared" si="7"/>
        <v>33</v>
      </c>
      <c r="R20" s="201">
        <f t="shared" si="0"/>
        <v>19.8</v>
      </c>
      <c r="S20" s="202">
        <f t="shared" si="8"/>
        <v>23</v>
      </c>
      <c r="T20" s="201">
        <f t="shared" si="1"/>
        <v>13.799999999999999</v>
      </c>
      <c r="U20" s="201">
        <f t="shared" si="14"/>
        <v>46.8</v>
      </c>
      <c r="V20" s="201">
        <f t="shared" si="15"/>
        <v>40.799999999999997</v>
      </c>
      <c r="W20" s="194">
        <f t="shared" si="9"/>
        <v>87.179487179487182</v>
      </c>
      <c r="X20" s="147">
        <f t="shared" si="10"/>
        <v>1048.4000000000001</v>
      </c>
      <c r="Y20" s="43">
        <f t="shared" si="10"/>
        <v>1042.4000000000001</v>
      </c>
      <c r="Z20" s="148">
        <f t="shared" si="11"/>
        <v>99.42769935139259</v>
      </c>
      <c r="AA20" s="149">
        <f t="shared" si="12"/>
        <v>785</v>
      </c>
      <c r="AB20" s="144">
        <f t="shared" si="12"/>
        <v>785</v>
      </c>
      <c r="AC20" s="82">
        <f t="shared" si="13"/>
        <v>100</v>
      </c>
    </row>
    <row r="21" spans="1:29" ht="34.950000000000003" customHeight="1">
      <c r="A21" s="254" t="s">
        <v>105</v>
      </c>
      <c r="B21" s="76">
        <v>966</v>
      </c>
      <c r="C21" s="76">
        <v>971</v>
      </c>
      <c r="D21" s="143">
        <v>311</v>
      </c>
      <c r="E21" s="143">
        <v>311</v>
      </c>
      <c r="F21" s="90">
        <f t="shared" si="2"/>
        <v>655</v>
      </c>
      <c r="G21" s="43">
        <f t="shared" si="3"/>
        <v>393</v>
      </c>
      <c r="H21" s="34">
        <f t="shared" si="4"/>
        <v>660</v>
      </c>
      <c r="I21" s="76">
        <f t="shared" si="5"/>
        <v>396</v>
      </c>
      <c r="J21" s="145">
        <f t="shared" si="16"/>
        <v>704</v>
      </c>
      <c r="K21" s="43">
        <f t="shared" si="17"/>
        <v>707</v>
      </c>
      <c r="L21" s="150">
        <f t="shared" si="6"/>
        <v>100.42613636363636</v>
      </c>
      <c r="M21" s="217">
        <v>54</v>
      </c>
      <c r="N21" s="217">
        <v>19</v>
      </c>
      <c r="O21" s="217">
        <v>12</v>
      </c>
      <c r="P21" s="217">
        <v>11</v>
      </c>
      <c r="Q21" s="200">
        <f t="shared" si="7"/>
        <v>42</v>
      </c>
      <c r="R21" s="201">
        <f t="shared" si="0"/>
        <v>25.2</v>
      </c>
      <c r="S21" s="202">
        <f t="shared" si="8"/>
        <v>8</v>
      </c>
      <c r="T21" s="201">
        <f t="shared" si="1"/>
        <v>4.8</v>
      </c>
      <c r="U21" s="201">
        <f t="shared" si="14"/>
        <v>37.200000000000003</v>
      </c>
      <c r="V21" s="201">
        <f t="shared" si="15"/>
        <v>15.8</v>
      </c>
      <c r="W21" s="194">
        <f t="shared" si="9"/>
        <v>42.473118279569896</v>
      </c>
      <c r="X21" s="147">
        <f t="shared" si="10"/>
        <v>741.2</v>
      </c>
      <c r="Y21" s="43">
        <f t="shared" si="10"/>
        <v>722.8</v>
      </c>
      <c r="Z21" s="151">
        <f t="shared" si="11"/>
        <v>97.517539125742019</v>
      </c>
      <c r="AA21" s="149">
        <f t="shared" si="12"/>
        <v>323</v>
      </c>
      <c r="AB21" s="144">
        <f t="shared" si="12"/>
        <v>322</v>
      </c>
      <c r="AC21" s="82">
        <f t="shared" si="13"/>
        <v>99.690402476780179</v>
      </c>
    </row>
    <row r="22" spans="1:29" ht="34.950000000000003" customHeight="1">
      <c r="A22" s="254" t="s">
        <v>106</v>
      </c>
      <c r="B22" s="76">
        <v>22</v>
      </c>
      <c r="C22" s="76">
        <v>22</v>
      </c>
      <c r="D22" s="143">
        <v>5</v>
      </c>
      <c r="E22" s="143">
        <v>5</v>
      </c>
      <c r="F22" s="90">
        <f>SUM(B22-D22)</f>
        <v>17</v>
      </c>
      <c r="G22" s="144">
        <f>SUM(F22*0.6)</f>
        <v>10.199999999999999</v>
      </c>
      <c r="H22" s="34">
        <f>SUM(C22-E22)</f>
        <v>17</v>
      </c>
      <c r="I22" s="76">
        <f>SUM(H22*0.6)</f>
        <v>10.199999999999999</v>
      </c>
      <c r="J22" s="145">
        <f t="shared" si="16"/>
        <v>15.2</v>
      </c>
      <c r="K22" s="43">
        <f t="shared" si="17"/>
        <v>15.2</v>
      </c>
      <c r="L22" s="146">
        <f t="shared" si="6"/>
        <v>100</v>
      </c>
      <c r="M22" s="217">
        <v>132</v>
      </c>
      <c r="N22" s="217">
        <v>121</v>
      </c>
      <c r="O22" s="217">
        <v>41</v>
      </c>
      <c r="P22" s="217">
        <v>41</v>
      </c>
      <c r="Q22" s="200">
        <f t="shared" si="7"/>
        <v>91</v>
      </c>
      <c r="R22" s="201">
        <f t="shared" si="0"/>
        <v>54.6</v>
      </c>
      <c r="S22" s="202">
        <f t="shared" si="8"/>
        <v>80</v>
      </c>
      <c r="T22" s="201">
        <f t="shared" si="1"/>
        <v>48</v>
      </c>
      <c r="U22" s="201">
        <f t="shared" si="14"/>
        <v>95.6</v>
      </c>
      <c r="V22" s="201">
        <f t="shared" si="15"/>
        <v>89</v>
      </c>
      <c r="W22" s="194">
        <f t="shared" si="9"/>
        <v>93.096234309623441</v>
      </c>
      <c r="X22" s="147">
        <f t="shared" si="10"/>
        <v>110.8</v>
      </c>
      <c r="Y22" s="43">
        <f t="shared" si="10"/>
        <v>104.2</v>
      </c>
      <c r="Z22" s="148">
        <f t="shared" si="11"/>
        <v>94.04332129963899</v>
      </c>
      <c r="AA22" s="149">
        <f t="shared" si="12"/>
        <v>46</v>
      </c>
      <c r="AB22" s="144">
        <f t="shared" si="12"/>
        <v>46</v>
      </c>
      <c r="AC22" s="82">
        <f t="shared" si="13"/>
        <v>100</v>
      </c>
    </row>
    <row r="23" spans="1:29" ht="34.950000000000003" customHeight="1">
      <c r="A23" s="254" t="s">
        <v>107</v>
      </c>
      <c r="B23" s="76">
        <v>448</v>
      </c>
      <c r="C23" s="76">
        <v>519</v>
      </c>
      <c r="D23" s="143">
        <v>150</v>
      </c>
      <c r="E23" s="143">
        <v>165</v>
      </c>
      <c r="F23" s="90">
        <f t="shared" si="2"/>
        <v>298</v>
      </c>
      <c r="G23" s="43">
        <f t="shared" si="3"/>
        <v>178.79999999999998</v>
      </c>
      <c r="H23" s="34">
        <f t="shared" si="4"/>
        <v>354</v>
      </c>
      <c r="I23" s="76">
        <f t="shared" si="5"/>
        <v>212.4</v>
      </c>
      <c r="J23" s="145">
        <f t="shared" si="16"/>
        <v>328.79999999999995</v>
      </c>
      <c r="K23" s="43">
        <f t="shared" si="17"/>
        <v>377.4</v>
      </c>
      <c r="L23" s="146">
        <f t="shared" si="6"/>
        <v>114.78102189781023</v>
      </c>
      <c r="M23" s="217">
        <v>25</v>
      </c>
      <c r="N23" s="217">
        <v>24</v>
      </c>
      <c r="O23" s="217">
        <v>9</v>
      </c>
      <c r="P23" s="217">
        <v>10</v>
      </c>
      <c r="Q23" s="200">
        <f t="shared" si="7"/>
        <v>16</v>
      </c>
      <c r="R23" s="201">
        <f t="shared" si="0"/>
        <v>9.6</v>
      </c>
      <c r="S23" s="202">
        <f t="shared" si="8"/>
        <v>14</v>
      </c>
      <c r="T23" s="201">
        <f t="shared" si="1"/>
        <v>8.4</v>
      </c>
      <c r="U23" s="201">
        <f t="shared" si="14"/>
        <v>18.600000000000001</v>
      </c>
      <c r="V23" s="201">
        <f t="shared" si="15"/>
        <v>18.399999999999999</v>
      </c>
      <c r="W23" s="194">
        <f t="shared" si="9"/>
        <v>98.924731182795682</v>
      </c>
      <c r="X23" s="147">
        <f t="shared" si="10"/>
        <v>347.4</v>
      </c>
      <c r="Y23" s="43">
        <f t="shared" si="10"/>
        <v>395.79999999999995</v>
      </c>
      <c r="Z23" s="148">
        <f t="shared" si="11"/>
        <v>113.93206678180772</v>
      </c>
      <c r="AA23" s="149">
        <f t="shared" si="12"/>
        <v>159</v>
      </c>
      <c r="AB23" s="144">
        <f t="shared" si="12"/>
        <v>175</v>
      </c>
      <c r="AC23" s="82">
        <f t="shared" si="13"/>
        <v>110.062893081761</v>
      </c>
    </row>
    <row r="24" spans="1:29" ht="34.950000000000003" customHeight="1" thickBot="1">
      <c r="A24" s="256" t="s">
        <v>108</v>
      </c>
      <c r="B24" s="77">
        <v>93</v>
      </c>
      <c r="C24" s="77">
        <v>92</v>
      </c>
      <c r="D24" s="175"/>
      <c r="E24" s="175"/>
      <c r="F24" s="195">
        <f t="shared" si="2"/>
        <v>93</v>
      </c>
      <c r="G24" s="176">
        <f t="shared" si="3"/>
        <v>55.8</v>
      </c>
      <c r="H24" s="35">
        <f t="shared" si="4"/>
        <v>92</v>
      </c>
      <c r="I24" s="77">
        <f t="shared" si="5"/>
        <v>55.199999999999996</v>
      </c>
      <c r="J24" s="177">
        <f t="shared" si="16"/>
        <v>55.8</v>
      </c>
      <c r="K24" s="165">
        <f t="shared" si="17"/>
        <v>55.199999999999996</v>
      </c>
      <c r="L24" s="178">
        <f t="shared" si="6"/>
        <v>98.924731182795696</v>
      </c>
      <c r="M24" s="218">
        <v>38</v>
      </c>
      <c r="N24" s="218">
        <v>44</v>
      </c>
      <c r="O24" s="218">
        <v>13</v>
      </c>
      <c r="P24" s="218">
        <v>13</v>
      </c>
      <c r="Q24" s="203">
        <f t="shared" si="7"/>
        <v>25</v>
      </c>
      <c r="R24" s="204">
        <f t="shared" si="0"/>
        <v>15</v>
      </c>
      <c r="S24" s="205">
        <f t="shared" si="8"/>
        <v>31</v>
      </c>
      <c r="T24" s="204">
        <f t="shared" si="1"/>
        <v>18.599999999999998</v>
      </c>
      <c r="U24" s="204">
        <f t="shared" si="14"/>
        <v>28</v>
      </c>
      <c r="V24" s="204">
        <f t="shared" si="15"/>
        <v>31.599999999999998</v>
      </c>
      <c r="W24" s="206">
        <f t="shared" si="9"/>
        <v>112.85714285714286</v>
      </c>
      <c r="X24" s="154">
        <f t="shared" si="10"/>
        <v>83.8</v>
      </c>
      <c r="Y24" s="153">
        <f t="shared" si="10"/>
        <v>86.8</v>
      </c>
      <c r="Z24" s="155">
        <f t="shared" si="11"/>
        <v>103.5799522673031</v>
      </c>
      <c r="AA24" s="156">
        <f t="shared" si="12"/>
        <v>13</v>
      </c>
      <c r="AB24" s="152">
        <f t="shared" si="12"/>
        <v>13</v>
      </c>
      <c r="AC24" s="728">
        <f t="shared" si="13"/>
        <v>100</v>
      </c>
    </row>
    <row r="25" spans="1:29" ht="34.950000000000003" customHeight="1" thickBot="1">
      <c r="A25" s="257" t="s">
        <v>48</v>
      </c>
      <c r="B25" s="474">
        <f>SUM(B8:B24)</f>
        <v>14378</v>
      </c>
      <c r="C25" s="474">
        <f>SUM(C8:C24)</f>
        <v>14494</v>
      </c>
      <c r="D25" s="474">
        <f>SUM(D8:D24)</f>
        <v>4983</v>
      </c>
      <c r="E25" s="475">
        <f>SUM(E8:E24)</f>
        <v>5004</v>
      </c>
      <c r="F25" s="711">
        <f>SUM(F8:F24)</f>
        <v>9395</v>
      </c>
      <c r="G25" s="157">
        <f>SUM(F25*0.6)</f>
        <v>5637</v>
      </c>
      <c r="H25" s="158">
        <f>SUM(H8:H24)</f>
        <v>9490</v>
      </c>
      <c r="I25" s="159">
        <f>SUM(H25*0.6)</f>
        <v>5694</v>
      </c>
      <c r="J25" s="712">
        <f t="shared" si="16"/>
        <v>10620</v>
      </c>
      <c r="K25" s="493">
        <f t="shared" si="17"/>
        <v>10698</v>
      </c>
      <c r="L25" s="86">
        <f>SUM(K25/J25)*100</f>
        <v>100.73446327683615</v>
      </c>
      <c r="M25" s="793">
        <f>SUM(M8:M24)</f>
        <v>845</v>
      </c>
      <c r="N25" s="476">
        <f>SUM(N8:N24)</f>
        <v>770</v>
      </c>
      <c r="O25" s="257">
        <f>SUM(O8:O24)</f>
        <v>306</v>
      </c>
      <c r="P25" s="477">
        <f>SUM(P8:P24)</f>
        <v>307</v>
      </c>
      <c r="Q25" s="476">
        <f>SUM(Q8:Q24)</f>
        <v>539</v>
      </c>
      <c r="R25" s="478">
        <f t="shared" si="0"/>
        <v>323.39999999999998</v>
      </c>
      <c r="S25" s="476">
        <f>SUM(S8:S24)</f>
        <v>463</v>
      </c>
      <c r="T25" s="478">
        <f t="shared" si="1"/>
        <v>277.8</v>
      </c>
      <c r="U25" s="794">
        <f>SUM(O25+R25)</f>
        <v>629.4</v>
      </c>
      <c r="V25" s="479">
        <f>SUM(P25+T25)</f>
        <v>584.79999999999995</v>
      </c>
      <c r="W25" s="480">
        <f>SUM(V25/U25)*100</f>
        <v>92.913886240864301</v>
      </c>
      <c r="X25" s="162">
        <f>J25+U25</f>
        <v>11249.4</v>
      </c>
      <c r="Y25" s="162">
        <f>K25+V25</f>
        <v>11282.8</v>
      </c>
      <c r="Z25" s="160">
        <f t="shared" si="11"/>
        <v>100.29690472380747</v>
      </c>
      <c r="AA25" s="157">
        <f>D25+O25</f>
        <v>5289</v>
      </c>
      <c r="AB25" s="157">
        <f>E25+P25</f>
        <v>5311</v>
      </c>
      <c r="AC25" s="86">
        <f t="shared" si="13"/>
        <v>100.41595764794857</v>
      </c>
    </row>
    <row r="26" spans="1:29" ht="15.6">
      <c r="B26" s="260"/>
      <c r="C26" s="473"/>
      <c r="D26" s="168"/>
      <c r="E26" s="92"/>
      <c r="L26" s="1"/>
      <c r="M26" s="271"/>
      <c r="N26" s="1"/>
      <c r="O26" s="271"/>
      <c r="Y26" s="87"/>
    </row>
    <row r="27" spans="1:29" ht="15.6">
      <c r="B27" s="270"/>
      <c r="C27" s="270"/>
      <c r="D27" s="260"/>
      <c r="M27" s="271"/>
      <c r="O27" s="271"/>
    </row>
    <row r="36" spans="17:17" ht="15.6">
      <c r="Q36" s="161"/>
    </row>
  </sheetData>
  <mergeCells count="24">
    <mergeCell ref="A3:A7"/>
    <mergeCell ref="B3:L3"/>
    <mergeCell ref="M3:W3"/>
    <mergeCell ref="X3:AC3"/>
    <mergeCell ref="B4:C5"/>
    <mergeCell ref="J4:K5"/>
    <mergeCell ref="AC4:AC7"/>
    <mergeCell ref="AB5:AB7"/>
    <mergeCell ref="O5:O7"/>
    <mergeCell ref="W4:W7"/>
    <mergeCell ref="B1:AC2"/>
    <mergeCell ref="D5:D7"/>
    <mergeCell ref="E5:E7"/>
    <mergeCell ref="F5:G5"/>
    <mergeCell ref="H5:I5"/>
    <mergeCell ref="Z4:Z7"/>
    <mergeCell ref="L4:L7"/>
    <mergeCell ref="M4:N5"/>
    <mergeCell ref="X4:Y5"/>
    <mergeCell ref="Q5:R5"/>
    <mergeCell ref="S5:T5"/>
    <mergeCell ref="AA5:AA7"/>
    <mergeCell ref="U4:V5"/>
    <mergeCell ref="P5:P7"/>
  </mergeCells>
  <pageMargins left="0" right="0" top="0" bottom="0" header="0" footer="0"/>
  <pageSetup paperSize="9" scale="75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11</vt:i4>
      </vt:variant>
    </vt:vector>
  </HeadingPairs>
  <TitlesOfParts>
    <vt:vector size="23" baseType="lpstr">
      <vt:lpstr>Свод</vt:lpstr>
      <vt:lpstr>Месяц</vt:lpstr>
      <vt:lpstr>С нач.года </vt:lpstr>
      <vt:lpstr>Отгрузка</vt:lpstr>
      <vt:lpstr>Товарность  </vt:lpstr>
      <vt:lpstr>АПК </vt:lpstr>
      <vt:lpstr>Ввод жилья,з.пл</vt:lpstr>
      <vt:lpstr>Торговля </vt:lpstr>
      <vt:lpstr>Т.об.-расшифровка</vt:lpstr>
      <vt:lpstr>Общепит-розница</vt:lpstr>
      <vt:lpstr>Сохранность поголовья </vt:lpstr>
      <vt:lpstr>Лист1</vt:lpstr>
      <vt:lpstr>'Сохранность поголовья '!Заголовки_для_печати</vt:lpstr>
      <vt:lpstr>'Торговля '!Заголовки_для_печати</vt:lpstr>
      <vt:lpstr>'АПК '!Область_печати</vt:lpstr>
      <vt:lpstr>Месяц!Область_печати</vt:lpstr>
      <vt:lpstr>'Общепит-розница'!Область_печати</vt:lpstr>
      <vt:lpstr>Отгрузка!Область_печати</vt:lpstr>
      <vt:lpstr>'С нач.года '!Область_печати</vt:lpstr>
      <vt:lpstr>Свод!Область_печати</vt:lpstr>
      <vt:lpstr>'Т.об.-расшифровка'!Область_печати</vt:lpstr>
      <vt:lpstr>'Товарность  '!Область_печати</vt:lpstr>
      <vt:lpstr>'Торговля '!Область_печати</vt:lpstr>
    </vt:vector>
  </TitlesOfParts>
  <Company>Социально-экономический отдел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Социально-экономический отдел</dc:creator>
  <cp:lastModifiedBy>Попкова</cp:lastModifiedBy>
  <cp:lastPrinted>2018-01-19T07:37:27Z</cp:lastPrinted>
  <dcterms:created xsi:type="dcterms:W3CDTF">2004-02-10T05:56:11Z</dcterms:created>
  <dcterms:modified xsi:type="dcterms:W3CDTF">2018-01-23T04:55:18Z</dcterms:modified>
</cp:coreProperties>
</file>