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8388" tabRatio="688"/>
  </bookViews>
  <sheets>
    <sheet name="Свод" sheetId="26" r:id="rId1"/>
    <sheet name="Месяц" sheetId="5" r:id="rId2"/>
    <sheet name="С нач.года " sheetId="20" r:id="rId3"/>
    <sheet name="Отгрузка" sheetId="18" r:id="rId4"/>
    <sheet name="Товарность  " sheetId="17" r:id="rId5"/>
    <sheet name="АПК " sheetId="15" r:id="rId6"/>
    <sheet name="Ввод жилья,з.пл" sheetId="22" r:id="rId7"/>
    <sheet name="Торговля " sheetId="25" r:id="rId8"/>
    <sheet name="Т.об.-расшифровка" sheetId="3" r:id="rId9"/>
    <sheet name="Общепит-розница" sheetId="11" r:id="rId10"/>
    <sheet name="Сохранность поголовья " sheetId="30" r:id="rId11"/>
    <sheet name="Лист1" sheetId="31" r:id="rId12"/>
  </sheets>
  <definedNames>
    <definedName name="_xlnm.Print_Titles" localSheetId="10">'Сохранность поголовья '!$A:$A</definedName>
    <definedName name="_xlnm.Print_Titles" localSheetId="7">'Торговля '!$2:$3</definedName>
    <definedName name="_xlnm.Print_Area" localSheetId="5">'АПК '!$A$1:$U$28</definedName>
    <definedName name="_xlnm.Print_Area" localSheetId="1">Месяц!$A$1:$R$24</definedName>
    <definedName name="_xlnm.Print_Area" localSheetId="9">'Общепит-розница'!$A$1:$AA$23</definedName>
    <definedName name="_xlnm.Print_Area" localSheetId="3">Отгрузка!$A$1:$M$9</definedName>
    <definedName name="_xlnm.Print_Area" localSheetId="2">'С нач.года '!$A$1:$S$23</definedName>
    <definedName name="_xlnm.Print_Area" localSheetId="0">Свод!$A$1:$P$25</definedName>
    <definedName name="_xlnm.Print_Area" localSheetId="8">'Т.об.-расшифровка'!$A$1:$S$22</definedName>
    <definedName name="_xlnm.Print_Area" localSheetId="4">'Товарность  '!$A$1:$S$29</definedName>
    <definedName name="_xlnm.Print_Area" localSheetId="7">'Торговля '!$A$1:$M$136</definedName>
  </definedNames>
  <calcPr calcId="125725"/>
</workbook>
</file>

<file path=xl/calcChain.xml><?xml version="1.0" encoding="utf-8"?>
<calcChain xmlns="http://schemas.openxmlformats.org/spreadsheetml/2006/main">
  <c r="P21" i="25"/>
  <c r="E18"/>
  <c r="O22" i="22" l="1"/>
  <c r="H28" i="17" l="1"/>
  <c r="H26"/>
  <c r="G26"/>
  <c r="H25"/>
  <c r="G25"/>
  <c r="H24"/>
  <c r="G24"/>
  <c r="H22"/>
  <c r="G22"/>
  <c r="H21"/>
  <c r="G21"/>
  <c r="H20"/>
  <c r="G20"/>
  <c r="H19"/>
  <c r="G19"/>
  <c r="H18"/>
  <c r="G18"/>
  <c r="H17"/>
  <c r="G17"/>
  <c r="H12"/>
  <c r="G12"/>
  <c r="H11"/>
  <c r="G11"/>
  <c r="H9"/>
  <c r="G9"/>
  <c r="H8"/>
  <c r="G8"/>
  <c r="H7"/>
  <c r="G7"/>
  <c r="R18" i="5"/>
  <c r="I28" i="15"/>
  <c r="D27"/>
  <c r="C27"/>
  <c r="E114" i="25"/>
  <c r="P22" i="20"/>
  <c r="O22"/>
  <c r="P21"/>
  <c r="R21" s="1"/>
  <c r="O21"/>
  <c r="P20"/>
  <c r="R20" s="1"/>
  <c r="O20"/>
  <c r="P19"/>
  <c r="R19" s="1"/>
  <c r="O19"/>
  <c r="P18"/>
  <c r="R18" s="1"/>
  <c r="O18"/>
  <c r="P17"/>
  <c r="R17" s="1"/>
  <c r="O17"/>
  <c r="P16"/>
  <c r="R16" s="1"/>
  <c r="O16"/>
  <c r="P15"/>
  <c r="R15" s="1"/>
  <c r="O15"/>
  <c r="P14"/>
  <c r="R14" s="1"/>
  <c r="O14"/>
  <c r="P13"/>
  <c r="R13" s="1"/>
  <c r="O13"/>
  <c r="P12"/>
  <c r="R12" s="1"/>
  <c r="O12"/>
  <c r="P11"/>
  <c r="R11" s="1"/>
  <c r="O11"/>
  <c r="P10"/>
  <c r="R10" s="1"/>
  <c r="O10"/>
  <c r="P9"/>
  <c r="R9" s="1"/>
  <c r="O9"/>
  <c r="P8"/>
  <c r="R8" s="1"/>
  <c r="O8"/>
  <c r="P7"/>
  <c r="R7" s="1"/>
  <c r="O7"/>
  <c r="P6"/>
  <c r="R6" s="1"/>
  <c r="O6"/>
  <c r="P5"/>
  <c r="Q5" s="1"/>
  <c r="O5"/>
  <c r="K21"/>
  <c r="L21" s="1"/>
  <c r="J21"/>
  <c r="K20"/>
  <c r="L20" s="1"/>
  <c r="J20"/>
  <c r="K19"/>
  <c r="J19"/>
  <c r="K18"/>
  <c r="L18" s="1"/>
  <c r="J18"/>
  <c r="K17"/>
  <c r="J17"/>
  <c r="K16"/>
  <c r="L16" s="1"/>
  <c r="J16"/>
  <c r="K15"/>
  <c r="J15"/>
  <c r="K14"/>
  <c r="L14" s="1"/>
  <c r="J14"/>
  <c r="K13"/>
  <c r="J13"/>
  <c r="K12"/>
  <c r="L12" s="1"/>
  <c r="J12"/>
  <c r="K11"/>
  <c r="J11"/>
  <c r="K10"/>
  <c r="L10" s="1"/>
  <c r="J10"/>
  <c r="K9"/>
  <c r="J9"/>
  <c r="K8"/>
  <c r="L8" s="1"/>
  <c r="J8"/>
  <c r="K7"/>
  <c r="J7"/>
  <c r="K6"/>
  <c r="L6" s="1"/>
  <c r="J6"/>
  <c r="K5"/>
  <c r="L5" s="1"/>
  <c r="J5"/>
  <c r="Q22" l="1"/>
  <c r="Q6"/>
  <c r="Q7"/>
  <c r="Q8"/>
  <c r="Q9"/>
  <c r="Q10"/>
  <c r="Q11"/>
  <c r="Q12"/>
  <c r="Q13"/>
  <c r="Q14"/>
  <c r="Q15"/>
  <c r="Q16"/>
  <c r="Q17"/>
  <c r="Q18"/>
  <c r="Q19"/>
  <c r="Q20"/>
  <c r="Q21"/>
  <c r="R22"/>
  <c r="R5"/>
  <c r="L7"/>
  <c r="L9"/>
  <c r="L11"/>
  <c r="L13"/>
  <c r="L15"/>
  <c r="L17"/>
  <c r="L19"/>
  <c r="P19" i="26" l="1"/>
  <c r="E112" i="25"/>
  <c r="E124"/>
  <c r="E99"/>
  <c r="E105"/>
  <c r="E104"/>
  <c r="E103"/>
  <c r="P118" l="1"/>
  <c r="P102"/>
  <c r="P91"/>
  <c r="P12"/>
  <c r="L13" i="17"/>
  <c r="L28"/>
  <c r="N22" i="22"/>
  <c r="U26" i="15" l="1"/>
  <c r="K26"/>
  <c r="M26"/>
  <c r="O136" i="25" l="1"/>
  <c r="O57" s="1"/>
  <c r="N136"/>
  <c r="N57" s="1"/>
  <c r="N55"/>
  <c r="O55"/>
  <c r="T26" i="15" l="1"/>
  <c r="J26"/>
  <c r="D17" i="5"/>
  <c r="E81" i="25"/>
  <c r="N58" l="1"/>
  <c r="O58"/>
  <c r="E19" i="22"/>
  <c r="K136" i="25"/>
  <c r="K57" s="1"/>
  <c r="E57" s="1"/>
  <c r="J15" i="26"/>
  <c r="AB23" i="11"/>
  <c r="L99" i="25"/>
  <c r="L51"/>
  <c r="M99"/>
  <c r="E123"/>
  <c r="L135"/>
  <c r="L134"/>
  <c r="L133"/>
  <c r="L132"/>
  <c r="D13" i="17"/>
  <c r="J13" i="26"/>
  <c r="J9"/>
  <c r="J7"/>
  <c r="C95" i="25"/>
  <c r="L26"/>
  <c r="G13" i="26"/>
  <c r="I13" s="1"/>
  <c r="H23"/>
  <c r="Z28" i="15"/>
  <c r="D28" i="17"/>
  <c r="F20" i="30"/>
  <c r="G20" s="1"/>
  <c r="J20" s="1"/>
  <c r="L131" i="25"/>
  <c r="L130"/>
  <c r="L129"/>
  <c r="D5" i="18"/>
  <c r="X23" i="20"/>
  <c r="H22" i="26"/>
  <c r="G9"/>
  <c r="G7"/>
  <c r="I7" s="1"/>
  <c r="G5"/>
  <c r="J6" i="18"/>
  <c r="N26" i="15"/>
  <c r="D5"/>
  <c r="E113" i="25"/>
  <c r="E111"/>
  <c r="E110"/>
  <c r="E109"/>
  <c r="E108"/>
  <c r="E107"/>
  <c r="E106"/>
  <c r="F15" i="26"/>
  <c r="F13"/>
  <c r="F9"/>
  <c r="F7"/>
  <c r="F5"/>
  <c r="C60" i="25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2"/>
  <c r="C83"/>
  <c r="C84"/>
  <c r="C85"/>
  <c r="C86"/>
  <c r="C87"/>
  <c r="C88"/>
  <c r="C89"/>
  <c r="C90"/>
  <c r="C91"/>
  <c r="C92"/>
  <c r="C93"/>
  <c r="C94"/>
  <c r="C96"/>
  <c r="C97"/>
  <c r="C98"/>
  <c r="C100"/>
  <c r="C101"/>
  <c r="C102"/>
  <c r="C115"/>
  <c r="C116"/>
  <c r="C117"/>
  <c r="C118"/>
  <c r="C119"/>
  <c r="C120"/>
  <c r="C121"/>
  <c r="C122"/>
  <c r="C125"/>
  <c r="C126"/>
  <c r="C127"/>
  <c r="C128"/>
  <c r="C129"/>
  <c r="C130"/>
  <c r="C131"/>
  <c r="C132"/>
  <c r="C133"/>
  <c r="C134"/>
  <c r="C135"/>
  <c r="AA28" i="15"/>
  <c r="U18"/>
  <c r="U15"/>
  <c r="U13"/>
  <c r="U11"/>
  <c r="U10"/>
  <c r="U7"/>
  <c r="Q15"/>
  <c r="K25"/>
  <c r="K19"/>
  <c r="K18"/>
  <c r="K16"/>
  <c r="K15"/>
  <c r="K13"/>
  <c r="K12"/>
  <c r="K11"/>
  <c r="K10"/>
  <c r="K9"/>
  <c r="K8"/>
  <c r="K7"/>
  <c r="K5"/>
  <c r="G16"/>
  <c r="G15"/>
  <c r="G11"/>
  <c r="G7"/>
  <c r="D26" i="17"/>
  <c r="D25"/>
  <c r="C17" i="20"/>
  <c r="G15" i="26"/>
  <c r="H15" s="1"/>
  <c r="K21"/>
  <c r="D26" i="15"/>
  <c r="D25"/>
  <c r="G25" s="1"/>
  <c r="D19"/>
  <c r="G19" s="1"/>
  <c r="D18"/>
  <c r="G18" s="1"/>
  <c r="D14"/>
  <c r="G14" s="1"/>
  <c r="D13"/>
  <c r="G13" s="1"/>
  <c r="D12"/>
  <c r="G12" s="1"/>
  <c r="D10"/>
  <c r="G10" s="1"/>
  <c r="D9"/>
  <c r="G9" s="1"/>
  <c r="D8"/>
  <c r="G8" s="1"/>
  <c r="C26"/>
  <c r="E26" s="1"/>
  <c r="C25"/>
  <c r="C19"/>
  <c r="C18"/>
  <c r="C14"/>
  <c r="C13"/>
  <c r="C12"/>
  <c r="C10"/>
  <c r="C9"/>
  <c r="C8"/>
  <c r="C5"/>
  <c r="D22" i="3"/>
  <c r="T14" i="17"/>
  <c r="M14"/>
  <c r="E5" i="18"/>
  <c r="E6" s="1"/>
  <c r="AK23" i="20"/>
  <c r="L128" i="25"/>
  <c r="L126"/>
  <c r="L125"/>
  <c r="L122"/>
  <c r="L121"/>
  <c r="L120"/>
  <c r="L119"/>
  <c r="L118"/>
  <c r="L117"/>
  <c r="L116"/>
  <c r="L115"/>
  <c r="L102"/>
  <c r="L101"/>
  <c r="L100"/>
  <c r="L98"/>
  <c r="L97"/>
  <c r="L96"/>
  <c r="L95"/>
  <c r="L94"/>
  <c r="L93"/>
  <c r="L92"/>
  <c r="L91"/>
  <c r="L90"/>
  <c r="L89"/>
  <c r="L88"/>
  <c r="L87"/>
  <c r="L86"/>
  <c r="L85"/>
  <c r="L84"/>
  <c r="L83"/>
  <c r="L82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6"/>
  <c r="L50"/>
  <c r="L49"/>
  <c r="L48"/>
  <c r="L47"/>
  <c r="L45"/>
  <c r="L44"/>
  <c r="L43"/>
  <c r="L41"/>
  <c r="L40"/>
  <c r="L39"/>
  <c r="L38"/>
  <c r="L37"/>
  <c r="L36"/>
  <c r="L35"/>
  <c r="L34"/>
  <c r="L33"/>
  <c r="L32"/>
  <c r="L31"/>
  <c r="L30"/>
  <c r="L29"/>
  <c r="L28"/>
  <c r="L27"/>
  <c r="L25"/>
  <c r="L24"/>
  <c r="L23"/>
  <c r="L22"/>
  <c r="L21"/>
  <c r="L19"/>
  <c r="L17"/>
  <c r="L16"/>
  <c r="L15"/>
  <c r="L14"/>
  <c r="L13"/>
  <c r="L12"/>
  <c r="L11"/>
  <c r="L10"/>
  <c r="L9"/>
  <c r="L8"/>
  <c r="L7"/>
  <c r="L6"/>
  <c r="L5"/>
  <c r="L4"/>
  <c r="X23" i="11"/>
  <c r="P23"/>
  <c r="K23"/>
  <c r="C23"/>
  <c r="J136" i="25"/>
  <c r="J57" s="1"/>
  <c r="J55"/>
  <c r="D136"/>
  <c r="D57" s="1"/>
  <c r="D55"/>
  <c r="E14" i="22"/>
  <c r="G5" i="17"/>
  <c r="I28"/>
  <c r="I26"/>
  <c r="I25"/>
  <c r="I22"/>
  <c r="I21"/>
  <c r="I18"/>
  <c r="I11"/>
  <c r="I9"/>
  <c r="I8"/>
  <c r="I7"/>
  <c r="H5"/>
  <c r="K5" i="18"/>
  <c r="H17" i="5"/>
  <c r="I136" i="25"/>
  <c r="I57" s="1"/>
  <c r="M135"/>
  <c r="M134"/>
  <c r="M133"/>
  <c r="M132"/>
  <c r="M131"/>
  <c r="M130"/>
  <c r="M129"/>
  <c r="C53"/>
  <c r="M53"/>
  <c r="C52"/>
  <c r="M52"/>
  <c r="M51"/>
  <c r="B136"/>
  <c r="B55"/>
  <c r="B58" s="1"/>
  <c r="R13" i="5"/>
  <c r="E135" i="25"/>
  <c r="E6" i="5"/>
  <c r="E9"/>
  <c r="E12"/>
  <c r="E54" i="25"/>
  <c r="F54" s="1"/>
  <c r="E53"/>
  <c r="E52"/>
  <c r="L136"/>
  <c r="F22" i="20"/>
  <c r="F21"/>
  <c r="F20"/>
  <c r="F19"/>
  <c r="F18"/>
  <c r="F17"/>
  <c r="F16"/>
  <c r="F15"/>
  <c r="F14"/>
  <c r="F13"/>
  <c r="F12"/>
  <c r="F11"/>
  <c r="F8"/>
  <c r="F6"/>
  <c r="H6" s="1"/>
  <c r="F5"/>
  <c r="N12" i="15"/>
  <c r="Q12" s="1"/>
  <c r="G19" i="26"/>
  <c r="H19" s="1"/>
  <c r="B21" i="20"/>
  <c r="B20"/>
  <c r="B19"/>
  <c r="B18"/>
  <c r="B17"/>
  <c r="B16"/>
  <c r="B15"/>
  <c r="B14"/>
  <c r="B13"/>
  <c r="B12"/>
  <c r="B11"/>
  <c r="B10"/>
  <c r="B9"/>
  <c r="B8"/>
  <c r="B6"/>
  <c r="B5"/>
  <c r="G20"/>
  <c r="I20" s="1"/>
  <c r="G15"/>
  <c r="I15" s="1"/>
  <c r="G17"/>
  <c r="I17" s="1"/>
  <c r="E8" i="5"/>
  <c r="B22" i="22"/>
  <c r="C22"/>
  <c r="E134" i="25"/>
  <c r="V28" i="15"/>
  <c r="AF23" i="20"/>
  <c r="AB23"/>
  <c r="N28" i="17"/>
  <c r="O28" s="1"/>
  <c r="N22"/>
  <c r="M119" i="25"/>
  <c r="Y28" i="15"/>
  <c r="X28"/>
  <c r="W28"/>
  <c r="K28" s="1"/>
  <c r="M20"/>
  <c r="M19"/>
  <c r="M18"/>
  <c r="M16"/>
  <c r="M14"/>
  <c r="M13"/>
  <c r="M12"/>
  <c r="M11"/>
  <c r="M10"/>
  <c r="M9"/>
  <c r="M8"/>
  <c r="M7"/>
  <c r="M5"/>
  <c r="AB28"/>
  <c r="C4" i="25"/>
  <c r="E132"/>
  <c r="AC28" i="15"/>
  <c r="AL23" i="20"/>
  <c r="AG23"/>
  <c r="AH23" s="1"/>
  <c r="AC23"/>
  <c r="N22" i="3"/>
  <c r="B22"/>
  <c r="E133" i="25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02"/>
  <c r="F102" s="1"/>
  <c r="E101"/>
  <c r="F101" s="1"/>
  <c r="E100"/>
  <c r="F100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I55"/>
  <c r="B25" i="30"/>
  <c r="Q22" i="3"/>
  <c r="P22"/>
  <c r="O22"/>
  <c r="C22"/>
  <c r="I22"/>
  <c r="K55" i="25"/>
  <c r="E55" s="1"/>
  <c r="E56"/>
  <c r="F56" s="1"/>
  <c r="C56"/>
  <c r="C54"/>
  <c r="E51"/>
  <c r="F51" s="1"/>
  <c r="C51"/>
  <c r="E50"/>
  <c r="F50" s="1"/>
  <c r="C50"/>
  <c r="E49"/>
  <c r="F49" s="1"/>
  <c r="C49"/>
  <c r="E48"/>
  <c r="F48" s="1"/>
  <c r="C48"/>
  <c r="E47"/>
  <c r="F47" s="1"/>
  <c r="C47"/>
  <c r="E46"/>
  <c r="F46" s="1"/>
  <c r="C46"/>
  <c r="E45"/>
  <c r="F45" s="1"/>
  <c r="C45"/>
  <c r="E44"/>
  <c r="F44" s="1"/>
  <c r="C44"/>
  <c r="E43"/>
  <c r="F43" s="1"/>
  <c r="C43"/>
  <c r="E42"/>
  <c r="F42" s="1"/>
  <c r="C42"/>
  <c r="E41"/>
  <c r="F41" s="1"/>
  <c r="C41"/>
  <c r="E40"/>
  <c r="F40" s="1"/>
  <c r="C40"/>
  <c r="E39"/>
  <c r="F39" s="1"/>
  <c r="C39"/>
  <c r="E38"/>
  <c r="F38" s="1"/>
  <c r="C38"/>
  <c r="E37"/>
  <c r="F37" s="1"/>
  <c r="C37"/>
  <c r="E36"/>
  <c r="F36" s="1"/>
  <c r="C36"/>
  <c r="E35"/>
  <c r="F35" s="1"/>
  <c r="C35"/>
  <c r="E34"/>
  <c r="F34" s="1"/>
  <c r="C34"/>
  <c r="E33"/>
  <c r="F33" s="1"/>
  <c r="C33"/>
  <c r="E32"/>
  <c r="F32" s="1"/>
  <c r="C32"/>
  <c r="E31"/>
  <c r="F31" s="1"/>
  <c r="C31"/>
  <c r="E30"/>
  <c r="F30" s="1"/>
  <c r="C30"/>
  <c r="E29"/>
  <c r="F29" s="1"/>
  <c r="C29"/>
  <c r="E28"/>
  <c r="F28" s="1"/>
  <c r="C28"/>
  <c r="E27"/>
  <c r="F27" s="1"/>
  <c r="C27"/>
  <c r="E26"/>
  <c r="F26" s="1"/>
  <c r="C26"/>
  <c r="E25"/>
  <c r="F25" s="1"/>
  <c r="C25"/>
  <c r="E24"/>
  <c r="F24" s="1"/>
  <c r="C24"/>
  <c r="E23"/>
  <c r="F23" s="1"/>
  <c r="C23"/>
  <c r="E22"/>
  <c r="F22" s="1"/>
  <c r="C22"/>
  <c r="E21"/>
  <c r="F21" s="1"/>
  <c r="C21"/>
  <c r="E20"/>
  <c r="F20" s="1"/>
  <c r="C20"/>
  <c r="E19"/>
  <c r="F19" s="1"/>
  <c r="C19"/>
  <c r="E17"/>
  <c r="F17" s="1"/>
  <c r="C17"/>
  <c r="E16"/>
  <c r="F16" s="1"/>
  <c r="C16"/>
  <c r="E15"/>
  <c r="F15" s="1"/>
  <c r="C15"/>
  <c r="E14"/>
  <c r="F14" s="1"/>
  <c r="C14"/>
  <c r="E13"/>
  <c r="F13" s="1"/>
  <c r="C13"/>
  <c r="E12"/>
  <c r="F12" s="1"/>
  <c r="C12"/>
  <c r="E11"/>
  <c r="F11" s="1"/>
  <c r="C11"/>
  <c r="E10"/>
  <c r="F10" s="1"/>
  <c r="C10"/>
  <c r="E9"/>
  <c r="F9" s="1"/>
  <c r="C9"/>
  <c r="E8"/>
  <c r="F8" s="1"/>
  <c r="C8"/>
  <c r="E7"/>
  <c r="F7" s="1"/>
  <c r="C7"/>
  <c r="E6"/>
  <c r="F6" s="1"/>
  <c r="C6"/>
  <c r="E5"/>
  <c r="F5" s="1"/>
  <c r="C5"/>
  <c r="E4"/>
  <c r="F4" s="1"/>
  <c r="M128"/>
  <c r="M127"/>
  <c r="M126"/>
  <c r="M125"/>
  <c r="M122"/>
  <c r="M121"/>
  <c r="M120"/>
  <c r="M118"/>
  <c r="M117"/>
  <c r="M116"/>
  <c r="M115"/>
  <c r="M102"/>
  <c r="M101"/>
  <c r="M100"/>
  <c r="M98"/>
  <c r="M97"/>
  <c r="M96"/>
  <c r="M95"/>
  <c r="M94"/>
  <c r="M93"/>
  <c r="M92"/>
  <c r="M91"/>
  <c r="M90"/>
  <c r="M89"/>
  <c r="M88"/>
  <c r="M87"/>
  <c r="M86"/>
  <c r="M85"/>
  <c r="M84"/>
  <c r="M83"/>
  <c r="M82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6"/>
  <c r="M50"/>
  <c r="M49"/>
  <c r="M47"/>
  <c r="M46"/>
  <c r="M45"/>
  <c r="M44"/>
  <c r="M43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7"/>
  <c r="M16"/>
  <c r="M15"/>
  <c r="M14"/>
  <c r="M13"/>
  <c r="M12"/>
  <c r="M11"/>
  <c r="M9"/>
  <c r="M8"/>
  <c r="M7"/>
  <c r="M6"/>
  <c r="M5"/>
  <c r="M4"/>
  <c r="K22" i="3"/>
  <c r="J22"/>
  <c r="H22"/>
  <c r="D27" s="1"/>
  <c r="G22"/>
  <c r="F22"/>
  <c r="E22"/>
  <c r="R21"/>
  <c r="S21" s="1"/>
  <c r="R20"/>
  <c r="S20" s="1"/>
  <c r="R19"/>
  <c r="S19" s="1"/>
  <c r="R18"/>
  <c r="S18" s="1"/>
  <c r="R17"/>
  <c r="S17" s="1"/>
  <c r="R16"/>
  <c r="S16" s="1"/>
  <c r="R15"/>
  <c r="S15" s="1"/>
  <c r="R14"/>
  <c r="S14" s="1"/>
  <c r="R13"/>
  <c r="S13" s="1"/>
  <c r="R12"/>
  <c r="S12" s="1"/>
  <c r="R11"/>
  <c r="S11" s="1"/>
  <c r="R10"/>
  <c r="S10" s="1"/>
  <c r="R9"/>
  <c r="S9" s="1"/>
  <c r="R8"/>
  <c r="S8" s="1"/>
  <c r="R7"/>
  <c r="S7" s="1"/>
  <c r="R6"/>
  <c r="S6" s="1"/>
  <c r="R5"/>
  <c r="S5" s="1"/>
  <c r="R4"/>
  <c r="S4" s="1"/>
  <c r="L21"/>
  <c r="M21" s="1"/>
  <c r="L20"/>
  <c r="M20" s="1"/>
  <c r="L19"/>
  <c r="M19" s="1"/>
  <c r="L18"/>
  <c r="L17"/>
  <c r="M17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L7"/>
  <c r="M7" s="1"/>
  <c r="L6"/>
  <c r="M6" s="1"/>
  <c r="L5"/>
  <c r="M5" s="1"/>
  <c r="L4"/>
  <c r="M4" s="1"/>
  <c r="P37" i="25"/>
  <c r="I9" i="26"/>
  <c r="Q6" i="18"/>
  <c r="P6"/>
  <c r="O6"/>
  <c r="H20" i="30"/>
  <c r="I20" s="1"/>
  <c r="K20" s="1"/>
  <c r="T26" i="17"/>
  <c r="W23" i="20"/>
  <c r="V23"/>
  <c r="U23"/>
  <c r="T23"/>
  <c r="X23" i="5"/>
  <c r="W23"/>
  <c r="V23"/>
  <c r="U23"/>
  <c r="T25" i="17"/>
  <c r="T24"/>
  <c r="D24"/>
  <c r="H23" i="11"/>
  <c r="B22"/>
  <c r="J22" s="1"/>
  <c r="E22" i="26"/>
  <c r="E12" i="22"/>
  <c r="L28" i="15"/>
  <c r="B28"/>
  <c r="D22" i="17"/>
  <c r="L22"/>
  <c r="T5"/>
  <c r="D6" i="18"/>
  <c r="L6"/>
  <c r="C6"/>
  <c r="B17" i="11"/>
  <c r="J17" s="1"/>
  <c r="I11" i="26"/>
  <c r="T23" i="17"/>
  <c r="T22"/>
  <c r="F22" i="30"/>
  <c r="G22" s="1"/>
  <c r="J22" s="1"/>
  <c r="K29" i="17"/>
  <c r="N17"/>
  <c r="L10"/>
  <c r="L6"/>
  <c r="F14" i="22"/>
  <c r="S23" i="5"/>
  <c r="T21" i="17"/>
  <c r="N24" i="15"/>
  <c r="N23"/>
  <c r="P25" i="30"/>
  <c r="O25"/>
  <c r="N25"/>
  <c r="M25"/>
  <c r="E25"/>
  <c r="D25"/>
  <c r="AA25" s="1"/>
  <c r="C25"/>
  <c r="AB24"/>
  <c r="AA24"/>
  <c r="S24"/>
  <c r="T24" s="1"/>
  <c r="V24" s="1"/>
  <c r="Q24"/>
  <c r="R24" s="1"/>
  <c r="U24" s="1"/>
  <c r="H24"/>
  <c r="I24" s="1"/>
  <c r="K24" s="1"/>
  <c r="F24"/>
  <c r="G24" s="1"/>
  <c r="J24" s="1"/>
  <c r="AB23"/>
  <c r="AA23"/>
  <c r="S23"/>
  <c r="T23" s="1"/>
  <c r="V23" s="1"/>
  <c r="Q23"/>
  <c r="R23" s="1"/>
  <c r="U23" s="1"/>
  <c r="H23"/>
  <c r="I23" s="1"/>
  <c r="K23" s="1"/>
  <c r="F23"/>
  <c r="G23" s="1"/>
  <c r="J23" s="1"/>
  <c r="AB22"/>
  <c r="AA22"/>
  <c r="S22"/>
  <c r="T22" s="1"/>
  <c r="V22" s="1"/>
  <c r="Q22"/>
  <c r="R22" s="1"/>
  <c r="U22" s="1"/>
  <c r="H22"/>
  <c r="I22" s="1"/>
  <c r="K22" s="1"/>
  <c r="AB21"/>
  <c r="AA21"/>
  <c r="S21"/>
  <c r="T21" s="1"/>
  <c r="V21" s="1"/>
  <c r="Q21"/>
  <c r="R21" s="1"/>
  <c r="U21" s="1"/>
  <c r="H21"/>
  <c r="I21" s="1"/>
  <c r="K21" s="1"/>
  <c r="F21"/>
  <c r="G21" s="1"/>
  <c r="J21" s="1"/>
  <c r="AB20"/>
  <c r="AA20"/>
  <c r="S20"/>
  <c r="T20" s="1"/>
  <c r="V20" s="1"/>
  <c r="Q20"/>
  <c r="R20" s="1"/>
  <c r="U20" s="1"/>
  <c r="X20" s="1"/>
  <c r="AB19"/>
  <c r="AA19"/>
  <c r="S19"/>
  <c r="T19" s="1"/>
  <c r="V19" s="1"/>
  <c r="Q19"/>
  <c r="R19" s="1"/>
  <c r="U19" s="1"/>
  <c r="H19"/>
  <c r="I19" s="1"/>
  <c r="K19" s="1"/>
  <c r="F19"/>
  <c r="G19" s="1"/>
  <c r="J19" s="1"/>
  <c r="AB18"/>
  <c r="AA18"/>
  <c r="S18"/>
  <c r="T18" s="1"/>
  <c r="V18" s="1"/>
  <c r="Q18"/>
  <c r="R18" s="1"/>
  <c r="U18" s="1"/>
  <c r="H18"/>
  <c r="I18" s="1"/>
  <c r="K18" s="1"/>
  <c r="F18"/>
  <c r="G18" s="1"/>
  <c r="J18" s="1"/>
  <c r="AB17"/>
  <c r="AA17"/>
  <c r="S17"/>
  <c r="T17" s="1"/>
  <c r="V17" s="1"/>
  <c r="Q17"/>
  <c r="R17" s="1"/>
  <c r="U17" s="1"/>
  <c r="H17"/>
  <c r="I17" s="1"/>
  <c r="K17" s="1"/>
  <c r="F17"/>
  <c r="G17" s="1"/>
  <c r="J17" s="1"/>
  <c r="AB16"/>
  <c r="AA16"/>
  <c r="S16"/>
  <c r="T16" s="1"/>
  <c r="V16" s="1"/>
  <c r="Q16"/>
  <c r="R16" s="1"/>
  <c r="U16" s="1"/>
  <c r="X16" s="1"/>
  <c r="AB15"/>
  <c r="AA15"/>
  <c r="S15"/>
  <c r="T15" s="1"/>
  <c r="V15" s="1"/>
  <c r="Q15"/>
  <c r="R15" s="1"/>
  <c r="U15" s="1"/>
  <c r="H15"/>
  <c r="I15" s="1"/>
  <c r="K15" s="1"/>
  <c r="F15"/>
  <c r="G15" s="1"/>
  <c r="J15" s="1"/>
  <c r="AB14"/>
  <c r="AA14"/>
  <c r="S14"/>
  <c r="T14" s="1"/>
  <c r="V14" s="1"/>
  <c r="Q14"/>
  <c r="R14" s="1"/>
  <c r="U14" s="1"/>
  <c r="H14"/>
  <c r="I14" s="1"/>
  <c r="K14" s="1"/>
  <c r="F14"/>
  <c r="G14" s="1"/>
  <c r="J14" s="1"/>
  <c r="AB13"/>
  <c r="AA13"/>
  <c r="S13"/>
  <c r="T13" s="1"/>
  <c r="V13" s="1"/>
  <c r="Q13"/>
  <c r="R13" s="1"/>
  <c r="U13" s="1"/>
  <c r="H13"/>
  <c r="I13" s="1"/>
  <c r="K13" s="1"/>
  <c r="F13"/>
  <c r="G13" s="1"/>
  <c r="J13" s="1"/>
  <c r="X13" s="1"/>
  <c r="AB12"/>
  <c r="AA12"/>
  <c r="S12"/>
  <c r="T12" s="1"/>
  <c r="V12" s="1"/>
  <c r="Q12"/>
  <c r="R12" s="1"/>
  <c r="U12" s="1"/>
  <c r="X12" s="1"/>
  <c r="AB11"/>
  <c r="AA11"/>
  <c r="S11"/>
  <c r="T11" s="1"/>
  <c r="V11" s="1"/>
  <c r="Q11"/>
  <c r="R11" s="1"/>
  <c r="U11" s="1"/>
  <c r="H11"/>
  <c r="I11" s="1"/>
  <c r="K11" s="1"/>
  <c r="F11"/>
  <c r="G11" s="1"/>
  <c r="J11" s="1"/>
  <c r="AB10"/>
  <c r="AA10"/>
  <c r="S10"/>
  <c r="T10" s="1"/>
  <c r="V10" s="1"/>
  <c r="Q10"/>
  <c r="R10" s="1"/>
  <c r="U10" s="1"/>
  <c r="X10" s="1"/>
  <c r="AB9"/>
  <c r="AA9"/>
  <c r="S9"/>
  <c r="T9" s="1"/>
  <c r="V9" s="1"/>
  <c r="Q9"/>
  <c r="R9" s="1"/>
  <c r="U9" s="1"/>
  <c r="H9"/>
  <c r="I9" s="1"/>
  <c r="K9" s="1"/>
  <c r="F9"/>
  <c r="G9" s="1"/>
  <c r="J9" s="1"/>
  <c r="X9" s="1"/>
  <c r="AB8"/>
  <c r="AA8"/>
  <c r="S8"/>
  <c r="T8" s="1"/>
  <c r="V8" s="1"/>
  <c r="Q8"/>
  <c r="R8" s="1"/>
  <c r="U8" s="1"/>
  <c r="H8"/>
  <c r="I8" s="1"/>
  <c r="K8" s="1"/>
  <c r="F8"/>
  <c r="G8" s="1"/>
  <c r="J8" s="1"/>
  <c r="C5" i="20"/>
  <c r="E5" s="1"/>
  <c r="J29" i="17"/>
  <c r="N22" i="15"/>
  <c r="N21"/>
  <c r="S28"/>
  <c r="R28"/>
  <c r="M28" s="1"/>
  <c r="H28"/>
  <c r="N5"/>
  <c r="Q5" s="1"/>
  <c r="N7"/>
  <c r="P7" s="1"/>
  <c r="N8"/>
  <c r="O8" s="1"/>
  <c r="N9"/>
  <c r="N10"/>
  <c r="Q10" s="1"/>
  <c r="N11"/>
  <c r="O11" s="1"/>
  <c r="N13"/>
  <c r="Q13" s="1"/>
  <c r="N14"/>
  <c r="N16"/>
  <c r="Q16" s="1"/>
  <c r="N18"/>
  <c r="P18" s="1"/>
  <c r="N19"/>
  <c r="O19" s="1"/>
  <c r="N20"/>
  <c r="Q20" s="1"/>
  <c r="E11" i="26"/>
  <c r="K11"/>
  <c r="H11"/>
  <c r="M10" i="17"/>
  <c r="I20"/>
  <c r="D20"/>
  <c r="K22" i="26"/>
  <c r="L18" i="5"/>
  <c r="L12"/>
  <c r="N6"/>
  <c r="T20" i="17"/>
  <c r="S23" i="20"/>
  <c r="F12" i="22"/>
  <c r="D22"/>
  <c r="F22" s="1"/>
  <c r="T6" i="17"/>
  <c r="T7"/>
  <c r="T8"/>
  <c r="T10"/>
  <c r="T11"/>
  <c r="T13"/>
  <c r="T15"/>
  <c r="T16"/>
  <c r="T18"/>
  <c r="T19"/>
  <c r="D19"/>
  <c r="E19" i="26"/>
  <c r="P17"/>
  <c r="N17"/>
  <c r="K17"/>
  <c r="E17"/>
  <c r="P15"/>
  <c r="N15"/>
  <c r="E15"/>
  <c r="P13"/>
  <c r="N13"/>
  <c r="E13"/>
  <c r="P9"/>
  <c r="N9"/>
  <c r="K9"/>
  <c r="E9"/>
  <c r="P7"/>
  <c r="N7"/>
  <c r="E7"/>
  <c r="P5"/>
  <c r="N5"/>
  <c r="E5"/>
  <c r="C29" i="17"/>
  <c r="F25" s="1"/>
  <c r="B29"/>
  <c r="E6" s="1"/>
  <c r="R29"/>
  <c r="S29"/>
  <c r="C21" i="20"/>
  <c r="E21" s="1"/>
  <c r="C20"/>
  <c r="D20" s="1"/>
  <c r="G18"/>
  <c r="H18" s="1"/>
  <c r="C18"/>
  <c r="D18" s="1"/>
  <c r="C16"/>
  <c r="E16" s="1"/>
  <c r="C15"/>
  <c r="D15" s="1"/>
  <c r="G14"/>
  <c r="C14"/>
  <c r="D14" s="1"/>
  <c r="G12"/>
  <c r="I12" s="1"/>
  <c r="C12"/>
  <c r="E12" s="1"/>
  <c r="C11"/>
  <c r="E11" s="1"/>
  <c r="G8"/>
  <c r="I8" s="1"/>
  <c r="C8"/>
  <c r="D8" s="1"/>
  <c r="I6"/>
  <c r="C6"/>
  <c r="D6" s="1"/>
  <c r="I11" i="5"/>
  <c r="Q29" i="17"/>
  <c r="L18"/>
  <c r="K23" i="5"/>
  <c r="N23" s="1"/>
  <c r="D18" i="17"/>
  <c r="M18"/>
  <c r="N18"/>
  <c r="B21" i="11"/>
  <c r="J21" s="1"/>
  <c r="B20"/>
  <c r="J20" s="1"/>
  <c r="B19"/>
  <c r="J19" s="1"/>
  <c r="B18"/>
  <c r="J18" s="1"/>
  <c r="B16"/>
  <c r="J16" s="1"/>
  <c r="B15"/>
  <c r="J15" s="1"/>
  <c r="B14"/>
  <c r="J14" s="1"/>
  <c r="B13"/>
  <c r="J13" s="1"/>
  <c r="B12"/>
  <c r="J12" s="1"/>
  <c r="B11"/>
  <c r="J11" s="1"/>
  <c r="B10"/>
  <c r="J10" s="1"/>
  <c r="B9"/>
  <c r="J9" s="1"/>
  <c r="B8"/>
  <c r="J8" s="1"/>
  <c r="B7"/>
  <c r="J7" s="1"/>
  <c r="B6"/>
  <c r="J6" s="1"/>
  <c r="B5"/>
  <c r="J5" s="1"/>
  <c r="P29" i="17"/>
  <c r="H11" i="5"/>
  <c r="M5" i="18"/>
  <c r="J19" i="15"/>
  <c r="M17" i="17"/>
  <c r="D17"/>
  <c r="D5"/>
  <c r="L5"/>
  <c r="M5"/>
  <c r="N5"/>
  <c r="D6"/>
  <c r="M6"/>
  <c r="D7"/>
  <c r="L7"/>
  <c r="M7"/>
  <c r="N7"/>
  <c r="D8"/>
  <c r="L8"/>
  <c r="M8"/>
  <c r="N8"/>
  <c r="D9"/>
  <c r="L9"/>
  <c r="M9"/>
  <c r="N9"/>
  <c r="D10"/>
  <c r="D11"/>
  <c r="L11"/>
  <c r="M11"/>
  <c r="N11"/>
  <c r="D12"/>
  <c r="L12"/>
  <c r="M12"/>
  <c r="N12"/>
  <c r="N13"/>
  <c r="D15"/>
  <c r="M15"/>
  <c r="D9" i="5"/>
  <c r="T23" i="11"/>
  <c r="I18" i="5"/>
  <c r="H18"/>
  <c r="D18"/>
  <c r="J5" i="15"/>
  <c r="T5"/>
  <c r="T7"/>
  <c r="J8"/>
  <c r="T8"/>
  <c r="J9"/>
  <c r="T9"/>
  <c r="J10"/>
  <c r="T10"/>
  <c r="J12"/>
  <c r="T12"/>
  <c r="J13"/>
  <c r="T13"/>
  <c r="J14"/>
  <c r="T14"/>
  <c r="T16"/>
  <c r="J18"/>
  <c r="T18"/>
  <c r="T19"/>
  <c r="T20"/>
  <c r="I15" i="5"/>
  <c r="P23"/>
  <c r="R23" s="1"/>
  <c r="R21"/>
  <c r="R20"/>
  <c r="R19"/>
  <c r="R17"/>
  <c r="R16"/>
  <c r="R15"/>
  <c r="R14"/>
  <c r="R12"/>
  <c r="R11"/>
  <c r="R10"/>
  <c r="R9"/>
  <c r="R8"/>
  <c r="R7"/>
  <c r="R6"/>
  <c r="R5"/>
  <c r="O23"/>
  <c r="Q21"/>
  <c r="Q20"/>
  <c r="Q19"/>
  <c r="Q18"/>
  <c r="Q17"/>
  <c r="Q16"/>
  <c r="Q15"/>
  <c r="Q14"/>
  <c r="Q13"/>
  <c r="Q12"/>
  <c r="Q11"/>
  <c r="Q10"/>
  <c r="Q9"/>
  <c r="Q8"/>
  <c r="Q7"/>
  <c r="Q6"/>
  <c r="Q5"/>
  <c r="I6"/>
  <c r="L5"/>
  <c r="L7"/>
  <c r="L9"/>
  <c r="L11"/>
  <c r="L13"/>
  <c r="L15"/>
  <c r="L17"/>
  <c r="L19"/>
  <c r="L21"/>
  <c r="J23"/>
  <c r="J23" i="20" s="1"/>
  <c r="D6" i="5"/>
  <c r="D11"/>
  <c r="N15"/>
  <c r="G23"/>
  <c r="I23" s="1"/>
  <c r="I20"/>
  <c r="I16"/>
  <c r="I14"/>
  <c r="I12"/>
  <c r="I8"/>
  <c r="H20"/>
  <c r="H15"/>
  <c r="H14"/>
  <c r="H8"/>
  <c r="C23"/>
  <c r="E23" s="1"/>
  <c r="E21"/>
  <c r="E16"/>
  <c r="E14"/>
  <c r="D20"/>
  <c r="D16"/>
  <c r="D15"/>
  <c r="D14"/>
  <c r="D8"/>
  <c r="M21"/>
  <c r="M17"/>
  <c r="M19"/>
  <c r="M16"/>
  <c r="M15"/>
  <c r="M14"/>
  <c r="M13"/>
  <c r="M12"/>
  <c r="M11"/>
  <c r="M10"/>
  <c r="M9"/>
  <c r="M8"/>
  <c r="M7"/>
  <c r="M5"/>
  <c r="N21"/>
  <c r="N18"/>
  <c r="N17"/>
  <c r="N19"/>
  <c r="N14"/>
  <c r="N13"/>
  <c r="N12"/>
  <c r="N11"/>
  <c r="N10"/>
  <c r="N9"/>
  <c r="N8"/>
  <c r="N7"/>
  <c r="N5"/>
  <c r="I5"/>
  <c r="H5"/>
  <c r="D5"/>
  <c r="H12"/>
  <c r="F23"/>
  <c r="F23" i="20" s="1"/>
  <c r="M20" i="5"/>
  <c r="N16"/>
  <c r="N20"/>
  <c r="M18"/>
  <c r="M6"/>
  <c r="L20"/>
  <c r="L16"/>
  <c r="L14"/>
  <c r="L10"/>
  <c r="L8"/>
  <c r="L6"/>
  <c r="D9" i="11"/>
  <c r="E9" s="1"/>
  <c r="D16"/>
  <c r="F16" s="1"/>
  <c r="D7"/>
  <c r="Q7" s="1"/>
  <c r="D6"/>
  <c r="L6" s="1"/>
  <c r="L17" i="17"/>
  <c r="H13" i="26"/>
  <c r="I17"/>
  <c r="AC22" i="30"/>
  <c r="H17" i="26"/>
  <c r="D12" i="5"/>
  <c r="B23"/>
  <c r="L22" i="3"/>
  <c r="M22" s="1"/>
  <c r="G5" i="20"/>
  <c r="C9"/>
  <c r="D9" s="1"/>
  <c r="G11"/>
  <c r="I11" s="1"/>
  <c r="M55" i="25"/>
  <c r="I5" i="26"/>
  <c r="K5"/>
  <c r="G6" i="18"/>
  <c r="D21" i="11"/>
  <c r="L21" s="1"/>
  <c r="D17"/>
  <c r="E17" s="1"/>
  <c r="F8" i="15"/>
  <c r="F10"/>
  <c r="F12"/>
  <c r="P10"/>
  <c r="P12"/>
  <c r="Y22" i="11"/>
  <c r="D13"/>
  <c r="E13" s="1"/>
  <c r="O20" i="15"/>
  <c r="C55" i="25"/>
  <c r="K6" i="18"/>
  <c r="O22" i="17"/>
  <c r="P19" i="15"/>
  <c r="E19"/>
  <c r="O12"/>
  <c r="I15" i="26"/>
  <c r="E18" i="15"/>
  <c r="D11" i="11"/>
  <c r="E11" s="1"/>
  <c r="D15"/>
  <c r="E15" s="1"/>
  <c r="F18" i="15"/>
  <c r="P8"/>
  <c r="F5" i="18"/>
  <c r="F19" i="15"/>
  <c r="P14"/>
  <c r="P9"/>
  <c r="D5" i="11"/>
  <c r="E5" s="1"/>
  <c r="D18"/>
  <c r="E18" s="1"/>
  <c r="G60" i="25"/>
  <c r="G62"/>
  <c r="G64"/>
  <c r="G66"/>
  <c r="G68"/>
  <c r="G71"/>
  <c r="G73"/>
  <c r="G75"/>
  <c r="G77"/>
  <c r="G80"/>
  <c r="G83"/>
  <c r="G86"/>
  <c r="G91"/>
  <c r="G93"/>
  <c r="G96"/>
  <c r="G98"/>
  <c r="G101"/>
  <c r="G115"/>
  <c r="G117"/>
  <c r="G119"/>
  <c r="G121"/>
  <c r="G125"/>
  <c r="G127"/>
  <c r="G7"/>
  <c r="G12"/>
  <c r="G16"/>
  <c r="G21"/>
  <c r="G24"/>
  <c r="G26"/>
  <c r="G28"/>
  <c r="G30"/>
  <c r="G32"/>
  <c r="G34"/>
  <c r="G36"/>
  <c r="G38"/>
  <c r="G40"/>
  <c r="G42"/>
  <c r="G44"/>
  <c r="G46"/>
  <c r="G48"/>
  <c r="G50"/>
  <c r="AH23" i="11"/>
  <c r="AC23"/>
  <c r="R22"/>
  <c r="U19"/>
  <c r="U22"/>
  <c r="U5"/>
  <c r="U6"/>
  <c r="U7"/>
  <c r="U8"/>
  <c r="U9"/>
  <c r="U10"/>
  <c r="U11"/>
  <c r="U13"/>
  <c r="U14"/>
  <c r="U15"/>
  <c r="U17"/>
  <c r="U18"/>
  <c r="U21"/>
  <c r="U20"/>
  <c r="AF23"/>
  <c r="U16"/>
  <c r="AI23"/>
  <c r="M6" i="18"/>
  <c r="F9" i="15"/>
  <c r="AC20" i="30"/>
  <c r="F18" i="17"/>
  <c r="E12" i="15"/>
  <c r="H20" i="20"/>
  <c r="E18"/>
  <c r="H17"/>
  <c r="E21" i="17"/>
  <c r="G56" i="25"/>
  <c r="I29" i="17"/>
  <c r="L16" i="11"/>
  <c r="N16" s="1"/>
  <c r="Q16"/>
  <c r="R16" s="1"/>
  <c r="I14" i="20"/>
  <c r="P11" i="15"/>
  <c r="O13"/>
  <c r="F6" i="17"/>
  <c r="P20" i="15"/>
  <c r="E13"/>
  <c r="F13"/>
  <c r="Q18"/>
  <c r="Q11"/>
  <c r="E14" i="20"/>
  <c r="C136" i="25"/>
  <c r="Y23" i="20"/>
  <c r="Z23" s="1"/>
  <c r="Q21" i="11"/>
  <c r="L18"/>
  <c r="M18" s="1"/>
  <c r="F11"/>
  <c r="Q6"/>
  <c r="R6" s="1"/>
  <c r="E8" i="20"/>
  <c r="D11"/>
  <c r="O9" i="15"/>
  <c r="K19" i="26"/>
  <c r="F12" i="17"/>
  <c r="F28"/>
  <c r="E8"/>
  <c r="E18"/>
  <c r="E26"/>
  <c r="E11"/>
  <c r="E23"/>
  <c r="F15"/>
  <c r="AB25" i="30"/>
  <c r="AC25" s="1"/>
  <c r="N29" i="17"/>
  <c r="Y21" i="30"/>
  <c r="L20"/>
  <c r="X23"/>
  <c r="F17" i="11"/>
  <c r="Q13"/>
  <c r="R13" s="1"/>
  <c r="L13"/>
  <c r="Y11" i="30"/>
  <c r="Y14"/>
  <c r="Y20"/>
  <c r="M18" i="3" l="1"/>
  <c r="D19" i="11"/>
  <c r="Q19" s="1"/>
  <c r="O9" i="17"/>
  <c r="F8"/>
  <c r="F9"/>
  <c r="F22"/>
  <c r="E24"/>
  <c r="O8"/>
  <c r="E15"/>
  <c r="E9"/>
  <c r="H9" i="26"/>
  <c r="H5"/>
  <c r="Q23" i="5"/>
  <c r="G5" i="15"/>
  <c r="D28"/>
  <c r="F9" i="11"/>
  <c r="I5" i="17"/>
  <c r="G89" i="25"/>
  <c r="U23" i="11"/>
  <c r="T29" i="17"/>
  <c r="AC10" i="30"/>
  <c r="AC18"/>
  <c r="L22"/>
  <c r="I17" i="17"/>
  <c r="I19"/>
  <c r="I24"/>
  <c r="O17"/>
  <c r="F55" i="25"/>
  <c r="G134"/>
  <c r="G94"/>
  <c r="G92"/>
  <c r="G90"/>
  <c r="G88"/>
  <c r="G84"/>
  <c r="G82"/>
  <c r="G69"/>
  <c r="G67"/>
  <c r="G65"/>
  <c r="G63"/>
  <c r="G61"/>
  <c r="F6" i="18"/>
  <c r="O23" i="20"/>
  <c r="AM23"/>
  <c r="D5"/>
  <c r="G87" i="25"/>
  <c r="L15" i="11"/>
  <c r="Y15" s="1"/>
  <c r="L9"/>
  <c r="Y9" s="1"/>
  <c r="F21" i="17"/>
  <c r="F20"/>
  <c r="F13"/>
  <c r="F5"/>
  <c r="I19" i="26"/>
  <c r="F23" i="17"/>
  <c r="E9" i="20"/>
  <c r="F18" i="11"/>
  <c r="E16"/>
  <c r="Q11"/>
  <c r="R11" s="1"/>
  <c r="N28" i="15"/>
  <c r="F7" i="17"/>
  <c r="F17"/>
  <c r="F24"/>
  <c r="F11"/>
  <c r="P16" i="15"/>
  <c r="Q9" i="11"/>
  <c r="R9" s="1"/>
  <c r="O5" i="15"/>
  <c r="E6" i="11"/>
  <c r="F19" i="17"/>
  <c r="F26"/>
  <c r="E9" i="15"/>
  <c r="G4" i="25"/>
  <c r="G49"/>
  <c r="G47"/>
  <c r="G45"/>
  <c r="G43"/>
  <c r="G41"/>
  <c r="G39"/>
  <c r="G37"/>
  <c r="G35"/>
  <c r="G33"/>
  <c r="G31"/>
  <c r="G29"/>
  <c r="G27"/>
  <c r="G25"/>
  <c r="G23"/>
  <c r="G19"/>
  <c r="G14"/>
  <c r="G9"/>
  <c r="G128"/>
  <c r="G126"/>
  <c r="G122"/>
  <c r="G120"/>
  <c r="G118"/>
  <c r="G116"/>
  <c r="G102"/>
  <c r="G100"/>
  <c r="G97"/>
  <c r="G78"/>
  <c r="G76"/>
  <c r="G74"/>
  <c r="G72"/>
  <c r="F14" i="15"/>
  <c r="D20" i="11"/>
  <c r="E22" i="22"/>
  <c r="H5" i="18"/>
  <c r="O10" i="15"/>
  <c r="F5"/>
  <c r="D14" i="11"/>
  <c r="E20" i="20"/>
  <c r="E15"/>
  <c r="F10" i="17"/>
  <c r="K13" i="26"/>
  <c r="E14" i="15"/>
  <c r="E5"/>
  <c r="H5" i="20"/>
  <c r="M136" i="25"/>
  <c r="D12" i="11"/>
  <c r="D8"/>
  <c r="D10"/>
  <c r="F10" s="1"/>
  <c r="H8" i="20"/>
  <c r="H14"/>
  <c r="O14" i="15"/>
  <c r="C28"/>
  <c r="H6" i="18"/>
  <c r="W14" i="30"/>
  <c r="AC19"/>
  <c r="AC21"/>
  <c r="AC23"/>
  <c r="L23" i="5"/>
  <c r="F21" i="11"/>
  <c r="Q5"/>
  <c r="F5"/>
  <c r="G132" i="25"/>
  <c r="F132"/>
  <c r="E19" i="11"/>
  <c r="AJ23"/>
  <c r="W8" i="30"/>
  <c r="AC12"/>
  <c r="AC13"/>
  <c r="W23"/>
  <c r="F57" i="25"/>
  <c r="L29" i="17"/>
  <c r="O18"/>
  <c r="O12"/>
  <c r="O7"/>
  <c r="O5"/>
  <c r="L18" i="30"/>
  <c r="K23" i="20"/>
  <c r="M23" s="1"/>
  <c r="I5"/>
  <c r="E136" i="25"/>
  <c r="H86" s="1"/>
  <c r="G70"/>
  <c r="G133"/>
  <c r="F133"/>
  <c r="G79"/>
  <c r="K58"/>
  <c r="E58" s="1"/>
  <c r="H33" s="1"/>
  <c r="P5" i="15"/>
  <c r="P13"/>
  <c r="O16"/>
  <c r="Q26"/>
  <c r="O26"/>
  <c r="P26"/>
  <c r="O28"/>
  <c r="G26"/>
  <c r="F26"/>
  <c r="U28"/>
  <c r="L55" i="25"/>
  <c r="J58"/>
  <c r="L58" s="1"/>
  <c r="G131"/>
  <c r="G22"/>
  <c r="G20"/>
  <c r="G17"/>
  <c r="G15"/>
  <c r="G13"/>
  <c r="G11"/>
  <c r="G8"/>
  <c r="G5"/>
  <c r="G6"/>
  <c r="AC15" i="30"/>
  <c r="F25"/>
  <c r="G25" s="1"/>
  <c r="J25" s="1"/>
  <c r="M6" i="11"/>
  <c r="N6"/>
  <c r="B23"/>
  <c r="D17" i="20"/>
  <c r="M23" i="5"/>
  <c r="N19" i="11"/>
  <c r="G55" i="25"/>
  <c r="T28" i="15"/>
  <c r="L11" i="11"/>
  <c r="Q18"/>
  <c r="R18" s="1"/>
  <c r="L5"/>
  <c r="M5" s="1"/>
  <c r="E28" i="17"/>
  <c r="E19"/>
  <c r="E7"/>
  <c r="E22"/>
  <c r="E12"/>
  <c r="M29"/>
  <c r="O29" s="1"/>
  <c r="D29"/>
  <c r="D23" i="5"/>
  <c r="G23" i="20"/>
  <c r="I23" s="1"/>
  <c r="Q15" i="11"/>
  <c r="O7" i="15"/>
  <c r="H23" i="5"/>
  <c r="O18" i="15"/>
  <c r="Q7"/>
  <c r="D16" i="20"/>
  <c r="H11"/>
  <c r="E10" i="17"/>
  <c r="E20"/>
  <c r="E5"/>
  <c r="E17"/>
  <c r="E25"/>
  <c r="S25" i="30"/>
  <c r="T25" s="1"/>
  <c r="V25" s="1"/>
  <c r="Q25"/>
  <c r="R25" s="1"/>
  <c r="U25" s="1"/>
  <c r="F14" i="11"/>
  <c r="I18" i="20"/>
  <c r="X8" i="30"/>
  <c r="W13"/>
  <c r="AC17"/>
  <c r="W22"/>
  <c r="Y23"/>
  <c r="Z23" s="1"/>
  <c r="G135" i="25"/>
  <c r="I12" i="17"/>
  <c r="K15" i="26"/>
  <c r="Z20" i="30"/>
  <c r="L57" i="25"/>
  <c r="AC9" i="30"/>
  <c r="Y13"/>
  <c r="Z13" s="1"/>
  <c r="L24"/>
  <c r="X22"/>
  <c r="B23" i="20"/>
  <c r="P23"/>
  <c r="R23" s="1"/>
  <c r="R22" i="3"/>
  <c r="S22" s="1"/>
  <c r="H25" i="30"/>
  <c r="I25" s="1"/>
  <c r="K25" s="1"/>
  <c r="Y19"/>
  <c r="L19"/>
  <c r="Y18"/>
  <c r="L14"/>
  <c r="L11"/>
  <c r="Y9"/>
  <c r="Z9" s="1"/>
  <c r="J28" i="15"/>
  <c r="E28"/>
  <c r="E10"/>
  <c r="K7" i="26"/>
  <c r="H7"/>
  <c r="E6" i="20"/>
  <c r="X18" i="30"/>
  <c r="Z18" s="1"/>
  <c r="L17"/>
  <c r="L9"/>
  <c r="AD23" i="20"/>
  <c r="D58" i="25"/>
  <c r="H77"/>
  <c r="W10" i="30"/>
  <c r="Y10"/>
  <c r="Z10" s="1"/>
  <c r="W17"/>
  <c r="Y17"/>
  <c r="C57" i="25"/>
  <c r="G57" s="1"/>
  <c r="I58"/>
  <c r="M57"/>
  <c r="H118"/>
  <c r="H100"/>
  <c r="H125"/>
  <c r="H69"/>
  <c r="H94"/>
  <c r="R15" i="11"/>
  <c r="O11" i="17"/>
  <c r="AC8" i="30"/>
  <c r="AC11"/>
  <c r="AC14"/>
  <c r="AC16"/>
  <c r="AC24"/>
  <c r="D25" i="3"/>
  <c r="G130" i="25"/>
  <c r="M13" i="11"/>
  <c r="Y13"/>
  <c r="Y16" i="30"/>
  <c r="Z16" s="1"/>
  <c r="W16"/>
  <c r="W11"/>
  <c r="W15"/>
  <c r="W20"/>
  <c r="W21"/>
  <c r="W24"/>
  <c r="R5" i="11"/>
  <c r="H91" i="25"/>
  <c r="H102"/>
  <c r="H63"/>
  <c r="H101"/>
  <c r="H70"/>
  <c r="P28" i="15"/>
  <c r="Q28"/>
  <c r="Y8" i="30"/>
  <c r="L8"/>
  <c r="Y12"/>
  <c r="Z12" s="1"/>
  <c r="W12"/>
  <c r="Y15"/>
  <c r="L15"/>
  <c r="R21" i="11"/>
  <c r="W9" i="30"/>
  <c r="X11"/>
  <c r="Z11" s="1"/>
  <c r="X14"/>
  <c r="Z14" s="1"/>
  <c r="X15"/>
  <c r="X17"/>
  <c r="W18"/>
  <c r="X19"/>
  <c r="W19"/>
  <c r="X21"/>
  <c r="Z21" s="1"/>
  <c r="L21"/>
  <c r="Y22"/>
  <c r="L23"/>
  <c r="X24"/>
  <c r="Y24"/>
  <c r="N9" i="11"/>
  <c r="N11"/>
  <c r="N13"/>
  <c r="N15"/>
  <c r="H15" i="20"/>
  <c r="C23"/>
  <c r="F6" i="11"/>
  <c r="Z15"/>
  <c r="Z9"/>
  <c r="R7"/>
  <c r="R19"/>
  <c r="N21"/>
  <c r="M21"/>
  <c r="Y21"/>
  <c r="J23"/>
  <c r="Y6"/>
  <c r="F19"/>
  <c r="M15"/>
  <c r="L17"/>
  <c r="Y5"/>
  <c r="M9"/>
  <c r="F13"/>
  <c r="E7"/>
  <c r="E21"/>
  <c r="Q17"/>
  <c r="Y18"/>
  <c r="N18"/>
  <c r="M16"/>
  <c r="F7"/>
  <c r="H12" i="20"/>
  <c r="L7" i="11"/>
  <c r="D12" i="20"/>
  <c r="F15" i="11"/>
  <c r="Y16"/>
  <c r="F8"/>
  <c r="D21" i="20"/>
  <c r="F12" i="11"/>
  <c r="Z8" i="30" l="1"/>
  <c r="D23" i="11"/>
  <c r="E23" s="1"/>
  <c r="H78" i="25"/>
  <c r="L25" i="30"/>
  <c r="H97" i="25"/>
  <c r="H89"/>
  <c r="H90"/>
  <c r="G136"/>
  <c r="H82"/>
  <c r="H119"/>
  <c r="H80"/>
  <c r="H88"/>
  <c r="H75"/>
  <c r="H85"/>
  <c r="H84"/>
  <c r="H120"/>
  <c r="H23" i="20"/>
  <c r="Z19" i="30"/>
  <c r="X25"/>
  <c r="N23" i="20"/>
  <c r="D23"/>
  <c r="E10" i="11"/>
  <c r="L10"/>
  <c r="Q10"/>
  <c r="R10" s="1"/>
  <c r="L12"/>
  <c r="Q12"/>
  <c r="R12" s="1"/>
  <c r="E12"/>
  <c r="E20"/>
  <c r="F20"/>
  <c r="Q20"/>
  <c r="R20" s="1"/>
  <c r="L20"/>
  <c r="Q8"/>
  <c r="R8" s="1"/>
  <c r="L8"/>
  <c r="E8"/>
  <c r="E14"/>
  <c r="Q14"/>
  <c r="R14" s="1"/>
  <c r="L14"/>
  <c r="Z17" i="30"/>
  <c r="Y25"/>
  <c r="Z25" s="1"/>
  <c r="H116" i="25"/>
  <c r="L23" i="20"/>
  <c r="N5" i="11"/>
  <c r="Q23" i="20"/>
  <c r="F23" i="11"/>
  <c r="H126" i="25"/>
  <c r="H64"/>
  <c r="H98"/>
  <c r="H128"/>
  <c r="H66"/>
  <c r="H115"/>
  <c r="H62"/>
  <c r="H61"/>
  <c r="H65"/>
  <c r="H122"/>
  <c r="H79"/>
  <c r="H93"/>
  <c r="H72"/>
  <c r="H76"/>
  <c r="H117"/>
  <c r="H87"/>
  <c r="H96"/>
  <c r="H74"/>
  <c r="H73"/>
  <c r="H121"/>
  <c r="H92"/>
  <c r="H68"/>
  <c r="H83"/>
  <c r="H127"/>
  <c r="H71"/>
  <c r="F136"/>
  <c r="H67"/>
  <c r="H60"/>
  <c r="H95"/>
  <c r="H136"/>
  <c r="F58"/>
  <c r="H41"/>
  <c r="H4"/>
  <c r="G28" i="15"/>
  <c r="H47" i="25"/>
  <c r="H14"/>
  <c r="H28"/>
  <c r="H19"/>
  <c r="H38"/>
  <c r="H8"/>
  <c r="H12"/>
  <c r="H37"/>
  <c r="H22"/>
  <c r="H5"/>
  <c r="H17"/>
  <c r="H57"/>
  <c r="Z22" i="30"/>
  <c r="Y11" i="11"/>
  <c r="Z11" s="1"/>
  <c r="M11"/>
  <c r="Y19"/>
  <c r="Z19" s="1"/>
  <c r="M19"/>
  <c r="F28" i="15"/>
  <c r="W25" i="30"/>
  <c r="H25" i="25"/>
  <c r="H54"/>
  <c r="H27"/>
  <c r="H23"/>
  <c r="H31"/>
  <c r="H46"/>
  <c r="H56"/>
  <c r="H20"/>
  <c r="H50"/>
  <c r="H6"/>
  <c r="H26"/>
  <c r="H7"/>
  <c r="H21"/>
  <c r="H24"/>
  <c r="H11"/>
  <c r="H34"/>
  <c r="H30"/>
  <c r="H42"/>
  <c r="H13"/>
  <c r="H55"/>
  <c r="H49"/>
  <c r="H48"/>
  <c r="H29"/>
  <c r="H35"/>
  <c r="H51"/>
  <c r="H44"/>
  <c r="H40"/>
  <c r="H9"/>
  <c r="H32"/>
  <c r="H43"/>
  <c r="H36"/>
  <c r="H45"/>
  <c r="H16"/>
  <c r="H10"/>
  <c r="H39"/>
  <c r="H15"/>
  <c r="E23" i="20"/>
  <c r="Z15" i="30"/>
  <c r="C58" i="25"/>
  <c r="G58" s="1"/>
  <c r="M58"/>
  <c r="Z24" i="30"/>
  <c r="Z13" i="11"/>
  <c r="Z16"/>
  <c r="Z18"/>
  <c r="Z5"/>
  <c r="Y17"/>
  <c r="M17"/>
  <c r="N17"/>
  <c r="Z21"/>
  <c r="Y7"/>
  <c r="N7"/>
  <c r="M7"/>
  <c r="L23"/>
  <c r="R17"/>
  <c r="Z6"/>
  <c r="Q23"/>
  <c r="M14" l="1"/>
  <c r="Y14"/>
  <c r="Z14" s="1"/>
  <c r="N14"/>
  <c r="N8"/>
  <c r="M8"/>
  <c r="Y8"/>
  <c r="Z8" s="1"/>
  <c r="M20"/>
  <c r="Y20"/>
  <c r="Z20" s="1"/>
  <c r="N20"/>
  <c r="M12"/>
  <c r="N12"/>
  <c r="Y12"/>
  <c r="Z12" s="1"/>
  <c r="N10"/>
  <c r="M10"/>
  <c r="Y10"/>
  <c r="Z10" s="1"/>
  <c r="N23"/>
  <c r="M23"/>
  <c r="L24"/>
  <c r="Z17"/>
  <c r="R23"/>
  <c r="Z7"/>
  <c r="Y23" l="1"/>
  <c r="Z23" s="1"/>
  <c r="O22"/>
  <c r="W22" s="1"/>
  <c r="O14"/>
  <c r="W14" s="1"/>
  <c r="AD23"/>
  <c r="O10"/>
  <c r="S10" s="1"/>
  <c r="O20"/>
  <c r="S20" s="1"/>
  <c r="O15"/>
  <c r="S15" s="1"/>
  <c r="O9"/>
  <c r="S9" s="1"/>
  <c r="O11"/>
  <c r="S11" s="1"/>
  <c r="O12"/>
  <c r="S12" s="1"/>
  <c r="O13"/>
  <c r="S13" s="1"/>
  <c r="O16"/>
  <c r="S16" s="1"/>
  <c r="O8"/>
  <c r="S8" s="1"/>
  <c r="O18"/>
  <c r="S18" s="1"/>
  <c r="O21"/>
  <c r="S21" s="1"/>
  <c r="O19"/>
  <c r="S19" s="1"/>
  <c r="O6"/>
  <c r="S6" s="1"/>
  <c r="O17"/>
  <c r="S17" s="1"/>
  <c r="O7"/>
  <c r="S7" s="1"/>
  <c r="O5"/>
  <c r="S5" s="1"/>
  <c r="W9" l="1"/>
  <c r="AA9" s="1"/>
  <c r="W19"/>
  <c r="AA19" s="1"/>
  <c r="W5"/>
  <c r="AA5" s="1"/>
  <c r="W16"/>
  <c r="AA16" s="1"/>
  <c r="W17"/>
  <c r="AA17" s="1"/>
  <c r="W18"/>
  <c r="AA18" s="1"/>
  <c r="W12"/>
  <c r="AA12" s="1"/>
  <c r="W20"/>
  <c r="AA20" s="1"/>
  <c r="W7"/>
  <c r="AA7" s="1"/>
  <c r="W6"/>
  <c r="AA6" s="1"/>
  <c r="W21"/>
  <c r="AA21" s="1"/>
  <c r="W8"/>
  <c r="AA8" s="1"/>
  <c r="W13"/>
  <c r="AA13" s="1"/>
  <c r="W11"/>
  <c r="AA11" s="1"/>
  <c r="W15"/>
  <c r="AA15" s="1"/>
  <c r="W10"/>
  <c r="AA10" s="1"/>
  <c r="AA14"/>
  <c r="O23"/>
  <c r="S23" s="1"/>
  <c r="S14"/>
  <c r="W23" l="1"/>
  <c r="Y24" s="1"/>
  <c r="AA23" l="1"/>
</calcChain>
</file>

<file path=xl/sharedStrings.xml><?xml version="1.0" encoding="utf-8"?>
<sst xmlns="http://schemas.openxmlformats.org/spreadsheetml/2006/main" count="744" uniqueCount="432">
  <si>
    <t>Прогноз</t>
  </si>
  <si>
    <t xml:space="preserve">   Факт</t>
  </si>
  <si>
    <t>%</t>
  </si>
  <si>
    <t>Факт</t>
  </si>
  <si>
    <t>с нач.года</t>
  </si>
  <si>
    <t xml:space="preserve">вып-я </t>
  </si>
  <si>
    <t xml:space="preserve">% вып-я </t>
  </si>
  <si>
    <t>тонн</t>
  </si>
  <si>
    <t>т.руб</t>
  </si>
  <si>
    <t xml:space="preserve"> дал.</t>
  </si>
  <si>
    <t xml:space="preserve">Собствен.доходы </t>
  </si>
  <si>
    <t xml:space="preserve">Факт </t>
  </si>
  <si>
    <t>% вып.</t>
  </si>
  <si>
    <t>Факт c н.г.</t>
  </si>
  <si>
    <t>факт</t>
  </si>
  <si>
    <t>предприятия</t>
  </si>
  <si>
    <t>с н.г.</t>
  </si>
  <si>
    <t>всего</t>
  </si>
  <si>
    <t>РУПС</t>
  </si>
  <si>
    <t>Прочие</t>
  </si>
  <si>
    <t>Итого</t>
  </si>
  <si>
    <t>Част.предпр.</t>
  </si>
  <si>
    <t>ВСЕГО</t>
  </si>
  <si>
    <t>Наименование</t>
  </si>
  <si>
    <t>прогноз</t>
  </si>
  <si>
    <t>с/ администр.</t>
  </si>
  <si>
    <t>"Нива"</t>
  </si>
  <si>
    <t>СПК</t>
  </si>
  <si>
    <t>.+,-</t>
  </si>
  <si>
    <t>Богдановский</t>
  </si>
  <si>
    <t>Восходский</t>
  </si>
  <si>
    <t>Инг.Пятинский</t>
  </si>
  <si>
    <t>Конопатский</t>
  </si>
  <si>
    <t>Лемдяйский</t>
  </si>
  <si>
    <t>Леткинский</t>
  </si>
  <si>
    <t>Мельцанский</t>
  </si>
  <si>
    <t>Новоакшинский</t>
  </si>
  <si>
    <t>Новотроицкий</t>
  </si>
  <si>
    <t>Н.Федоровский.</t>
  </si>
  <si>
    <t>Рязановский</t>
  </si>
  <si>
    <t>Ст.Шайговский</t>
  </si>
  <si>
    <t>Шигонский</t>
  </si>
  <si>
    <t>Шуварский</t>
  </si>
  <si>
    <t xml:space="preserve">     молоко</t>
  </si>
  <si>
    <t xml:space="preserve">     мясо</t>
  </si>
  <si>
    <t>сельхоз-</t>
  </si>
  <si>
    <t>с нач.г.</t>
  </si>
  <si>
    <t xml:space="preserve">с н.г. </t>
  </si>
  <si>
    <t>В С Е Г О</t>
  </si>
  <si>
    <t>Розничный товарооборот ,т.руб.</t>
  </si>
  <si>
    <t>%вып.</t>
  </si>
  <si>
    <t>Т/об.на</t>
  </si>
  <si>
    <t>Т/оборот</t>
  </si>
  <si>
    <t>Реализ.</t>
  </si>
  <si>
    <t>1жит.,руб.</t>
  </si>
  <si>
    <t>водки</t>
  </si>
  <si>
    <t>Н.Александров.</t>
  </si>
  <si>
    <t>Ст.Теризморгск.</t>
  </si>
  <si>
    <t>Ст.Федоровский</t>
  </si>
  <si>
    <t xml:space="preserve">В С Е Г О </t>
  </si>
  <si>
    <r>
      <t xml:space="preserve">                                       </t>
    </r>
    <r>
      <rPr>
        <b/>
        <i/>
        <sz val="16"/>
        <rFont val="Arial Cyr"/>
        <family val="2"/>
        <charset val="204"/>
      </rPr>
      <t xml:space="preserve">                                                                                     </t>
    </r>
    <r>
      <rPr>
        <sz val="16"/>
        <rFont val="Arial Cyr"/>
        <family val="2"/>
        <charset val="204"/>
      </rPr>
      <t xml:space="preserve">   </t>
    </r>
    <r>
      <rPr>
        <sz val="12"/>
        <rFont val="Arial Cyr"/>
      </rPr>
      <t xml:space="preserve">                                                                           </t>
    </r>
  </si>
  <si>
    <t xml:space="preserve">в т. ч. к о р о в              </t>
  </si>
  <si>
    <t xml:space="preserve">Итого по СПК    </t>
  </si>
  <si>
    <t>сельского</t>
  </si>
  <si>
    <t>погол.</t>
  </si>
  <si>
    <t>услов.</t>
  </si>
  <si>
    <t>голов</t>
  </si>
  <si>
    <t>гол.</t>
  </si>
  <si>
    <t>Фармация</t>
  </si>
  <si>
    <t>ИТОГО</t>
  </si>
  <si>
    <t xml:space="preserve"> Реализация водки пр-ва РМ ,дал.</t>
  </si>
  <si>
    <t>Реализация водки пр-ва РМ</t>
  </si>
  <si>
    <t xml:space="preserve">Факт                                                                                                                                                            </t>
  </si>
  <si>
    <t>т.руб.</t>
  </si>
  <si>
    <t>коп.предид.мес.</t>
  </si>
  <si>
    <t>ООО"Конопатский"</t>
  </si>
  <si>
    <t>ООО "Созидание"(Шувары)</t>
  </si>
  <si>
    <t>ООО"Квартет"(Подверниха)</t>
  </si>
  <si>
    <t>ООО АФ"Новотроицкая"</t>
  </si>
  <si>
    <t>СПК"Восход"</t>
  </si>
  <si>
    <t>Подсобное хоз."Мельц"</t>
  </si>
  <si>
    <t>ООО АФ"Рязановка"</t>
  </si>
  <si>
    <t>ООО СП"Леткинский"</t>
  </si>
  <si>
    <t>Товарооборот: розница-общепит</t>
  </si>
  <si>
    <t>с начала года</t>
  </si>
  <si>
    <t xml:space="preserve"> с начала года- копируем с прошлого месяца</t>
  </si>
  <si>
    <t>поселения</t>
  </si>
  <si>
    <t>ООО "Шишканов В.Н."</t>
  </si>
  <si>
    <t>ООО</t>
  </si>
  <si>
    <t>молоко</t>
  </si>
  <si>
    <t>мясо</t>
  </si>
  <si>
    <t>Водка</t>
  </si>
  <si>
    <t>Богдановское</t>
  </si>
  <si>
    <t>Восходское</t>
  </si>
  <si>
    <t>Инг.Пятинское</t>
  </si>
  <si>
    <t>Конопатское</t>
  </si>
  <si>
    <t>Лемдяйское</t>
  </si>
  <si>
    <t>Леткинское</t>
  </si>
  <si>
    <t>Мельцанское</t>
  </si>
  <si>
    <t>Новоакшинское</t>
  </si>
  <si>
    <t>Н.Александровское</t>
  </si>
  <si>
    <t>Новотроицкое</t>
  </si>
  <si>
    <t>Н.Федоровское</t>
  </si>
  <si>
    <t>Рязановское</t>
  </si>
  <si>
    <t>Ст.Теризморгское</t>
  </si>
  <si>
    <t>Ст.Федоровское</t>
  </si>
  <si>
    <t>Ст.Шайговское</t>
  </si>
  <si>
    <t>Шигонское</t>
  </si>
  <si>
    <t>Шуварское</t>
  </si>
  <si>
    <t>в том числе магазины индивидуальных предпринимателей</t>
  </si>
  <si>
    <t>Товарооборот -розница</t>
  </si>
  <si>
    <t>розница</t>
  </si>
  <si>
    <t>общепит</t>
  </si>
  <si>
    <t>Прогноз с начала года</t>
  </si>
  <si>
    <t>Факт с начала года</t>
  </si>
  <si>
    <t>Товарность, в %</t>
  </si>
  <si>
    <t>Поголовье коров</t>
  </si>
  <si>
    <t>Темп</t>
  </si>
  <si>
    <t>,+,-</t>
  </si>
  <si>
    <t>роста</t>
  </si>
  <si>
    <t>"Богдановский"</t>
  </si>
  <si>
    <t>АФ "Рязановка"</t>
  </si>
  <si>
    <t>ООО"Конопатское"</t>
  </si>
  <si>
    <t>ООО "Созидание"</t>
  </si>
  <si>
    <t>ООО "Квартет"</t>
  </si>
  <si>
    <t>АФ "Новотроицкая"</t>
  </si>
  <si>
    <t>"Восход"</t>
  </si>
  <si>
    <t>Ст.Шайговский участок "Электротеплосеть"</t>
  </si>
  <si>
    <t>КФХ Пантюшина</t>
  </si>
  <si>
    <t>Объем отгруженных товаров собственного производства, выполненных работ и услуг собственными силами по предприятиям,</t>
  </si>
  <si>
    <t>функционирующим на территории Старошайговского муниципального района</t>
  </si>
  <si>
    <t>ВСЕГО ПО РАЙОНУ</t>
  </si>
  <si>
    <t>К/х Пантюшина С.А.</t>
  </si>
  <si>
    <t>Объем розничного товарооборота</t>
  </si>
  <si>
    <t>Объем отгруженной продукции</t>
  </si>
  <si>
    <t>Темп роста заработной платы</t>
  </si>
  <si>
    <t xml:space="preserve">     Закуп МЯСА от СПК ,тонн</t>
  </si>
  <si>
    <t>Закуп МОЛОКА от СПК ,тонн</t>
  </si>
  <si>
    <t>Ввод жилья</t>
  </si>
  <si>
    <t>кв.м.</t>
  </si>
  <si>
    <t>Ввод жилья, кв.м.</t>
  </si>
  <si>
    <t>Темп роста номин.нач. среднемес. з/платы</t>
  </si>
  <si>
    <t>Надой на 1 корову, кг</t>
  </si>
  <si>
    <t>Всего</t>
  </si>
  <si>
    <t>Сельхозпредприятия</t>
  </si>
  <si>
    <t>ООО"Агрохимремонт" Продукты</t>
  </si>
  <si>
    <t>молоч.</t>
  </si>
  <si>
    <t>мясн.</t>
  </si>
  <si>
    <t>Удельный вес, %</t>
  </si>
  <si>
    <t>ПХ"Мельцанское"</t>
  </si>
  <si>
    <t>ИП Ромашов А.Н. "Пятачок"</t>
  </si>
  <si>
    <t>ИП Ромашов А.Н. "Хозтовары"</t>
  </si>
  <si>
    <t>Наименование сельского поселения</t>
  </si>
  <si>
    <t>Бар ТД"Нива"</t>
  </si>
  <si>
    <t>Кафе "Нива"</t>
  </si>
  <si>
    <t>ЗАО"ТАНДЕР"м-н "Магнит"</t>
  </si>
  <si>
    <t>ООО "Вымпел" с.Ст.Шайгово</t>
  </si>
  <si>
    <t>ИП</t>
  </si>
  <si>
    <t>прочие</t>
  </si>
  <si>
    <t>Розничный товарооборот</t>
  </si>
  <si>
    <t>Производство молока,тонн</t>
  </si>
  <si>
    <t xml:space="preserve"> Реализация водки пр-ва РМ , дал.</t>
  </si>
  <si>
    <t>Т/об.на 1 жителя, руб.</t>
  </si>
  <si>
    <t>%вып.прогноза</t>
  </si>
  <si>
    <t>Розничный товарооборот , т.руб.</t>
  </si>
  <si>
    <t>Ед. изм.</t>
  </si>
  <si>
    <t xml:space="preserve">Наименование  предприятия </t>
  </si>
  <si>
    <t>ООО "Ирсетское"</t>
  </si>
  <si>
    <t>ООО "Биосфера"</t>
  </si>
  <si>
    <t>Наименование   показателя</t>
  </si>
  <si>
    <t>Ед . изм.</t>
  </si>
  <si>
    <t>% вып-я с нач. года</t>
  </si>
  <si>
    <t>% вып-я годового прогноза</t>
  </si>
  <si>
    <t>Темп роста зар/пл</t>
  </si>
  <si>
    <t>Лемяскин</t>
  </si>
  <si>
    <t>ООО "Креатор"(Мегафон)</t>
  </si>
  <si>
    <t>Поголовье КРС всего</t>
  </si>
  <si>
    <t xml:space="preserve">       в т.ч.  молодняк КРС                  </t>
  </si>
  <si>
    <t>Коэф-т сохранности по СПК, %</t>
  </si>
  <si>
    <t>ООО ТД"Новотроицкий"</t>
  </si>
  <si>
    <t>Реализация водки производства РМ</t>
  </si>
  <si>
    <t>% вып. годового прогноза</t>
  </si>
  <si>
    <t>Факт с нач. года</t>
  </si>
  <si>
    <t>Прогноз с нач.  года</t>
  </si>
  <si>
    <t>с нач     года</t>
  </si>
  <si>
    <t>Закуп молока от СХПК</t>
  </si>
  <si>
    <t>Закуп мяса от СХПК</t>
  </si>
  <si>
    <r>
      <t xml:space="preserve">     Закуп </t>
    </r>
    <r>
      <rPr>
        <b/>
        <sz val="12"/>
        <rFont val="Times New Roman"/>
        <family val="1"/>
        <charset val="204"/>
      </rPr>
      <t>МЯСА</t>
    </r>
    <r>
      <rPr>
        <sz val="12"/>
        <rFont val="Times New Roman"/>
        <family val="1"/>
        <charset val="204"/>
      </rPr>
      <t xml:space="preserve"> от СПК , тонн</t>
    </r>
  </si>
  <si>
    <r>
      <t xml:space="preserve">Закуп </t>
    </r>
    <r>
      <rPr>
        <b/>
        <sz val="12"/>
        <rFont val="Times New Roman"/>
        <family val="1"/>
        <charset val="204"/>
      </rPr>
      <t>МОЛОКА</t>
    </r>
    <r>
      <rPr>
        <sz val="12"/>
        <rFont val="Times New Roman"/>
        <family val="1"/>
        <charset val="204"/>
      </rPr>
      <t xml:space="preserve"> от СПК , тонн</t>
    </r>
  </si>
  <si>
    <t>Условное поголовье КРС в общ.секторе</t>
  </si>
  <si>
    <t>усл. гол</t>
  </si>
  <si>
    <t>тыс.руб</t>
  </si>
  <si>
    <r>
      <t xml:space="preserve">     </t>
    </r>
    <r>
      <rPr>
        <b/>
        <i/>
        <sz val="14"/>
        <rFont val="Arial Cyr"/>
        <charset val="204"/>
      </rPr>
      <t xml:space="preserve">                            Cохранность поголовья скота в Старошайговском районе на 1 апреля 2013 года            </t>
    </r>
  </si>
  <si>
    <r>
      <t xml:space="preserve">       в т.ч.  </t>
    </r>
    <r>
      <rPr>
        <b/>
        <sz val="10"/>
        <rFont val="Times New Roman"/>
        <family val="1"/>
        <charset val="204"/>
      </rPr>
      <t>молодняк КРС</t>
    </r>
    <r>
      <rPr>
        <sz val="10"/>
        <rFont val="Times New Roman"/>
        <family val="1"/>
        <charset val="204"/>
      </rPr>
      <t xml:space="preserve">                  </t>
    </r>
  </si>
  <si>
    <t>ИТОГО по ЛПХ</t>
  </si>
  <si>
    <t>Коэф-т сохранности по ЛПХ, %</t>
  </si>
  <si>
    <t>ВСЕГО условное поголовье</t>
  </si>
  <si>
    <t>Коэф-т сохранности по району, %</t>
  </si>
  <si>
    <t>Коэф-т сохранности коров, %</t>
  </si>
  <si>
    <t>КФХ Цыпцын А.В.</t>
  </si>
  <si>
    <r>
      <t xml:space="preserve">КФХ Мараченков </t>
    </r>
    <r>
      <rPr>
        <sz val="8"/>
        <rFont val="Times New Roman"/>
        <family val="1"/>
        <charset val="204"/>
      </rPr>
      <t xml:space="preserve">(Шувары) </t>
    </r>
  </si>
  <si>
    <r>
      <t>КФХ Цыпцын А.В.</t>
    </r>
    <r>
      <rPr>
        <sz val="8"/>
        <rFont val="Times New Roman"/>
        <family val="1"/>
        <charset val="204"/>
      </rPr>
      <t>(Ирсеть)</t>
    </r>
  </si>
  <si>
    <r>
      <t>КФХ Маргарян А.П.</t>
    </r>
    <r>
      <rPr>
        <sz val="8"/>
        <rFont val="Times New Roman"/>
        <family val="1"/>
        <charset val="204"/>
      </rPr>
      <t>(Конопать)</t>
    </r>
  </si>
  <si>
    <r>
      <t>КФХ Потапов В.Н.</t>
    </r>
    <r>
      <rPr>
        <sz val="8"/>
        <rFont val="Times New Roman"/>
        <family val="1"/>
        <charset val="204"/>
      </rPr>
      <t>(Конопать)</t>
    </r>
  </si>
  <si>
    <r>
      <t>КФХ Мартынова</t>
    </r>
    <r>
      <rPr>
        <sz val="8"/>
        <rFont val="Times New Roman"/>
        <family val="1"/>
        <charset val="204"/>
      </rPr>
      <t xml:space="preserve"> (Ст.Фед)</t>
    </r>
  </si>
  <si>
    <r>
      <t>ООО "Луч"</t>
    </r>
    <r>
      <rPr>
        <sz val="8"/>
        <rFont val="Times New Roman"/>
        <family val="1"/>
        <charset val="204"/>
      </rPr>
      <t>(Лемдяй)</t>
    </r>
  </si>
  <si>
    <t>КФХ Потапова</t>
  </si>
  <si>
    <t>КФХ Аксенкин</t>
  </si>
  <si>
    <t>КФХ Мартынова</t>
  </si>
  <si>
    <t>ООО "Биосфера"(Н.Федоровка)</t>
  </si>
  <si>
    <t>Прогноз с нач.года</t>
  </si>
  <si>
    <t xml:space="preserve">  Наименование предприятия </t>
  </si>
  <si>
    <t>Уд.вес, %</t>
  </si>
  <si>
    <t>КФХ Маргарян А.П.</t>
  </si>
  <si>
    <t>КФХ Кибакова С.В.</t>
  </si>
  <si>
    <t xml:space="preserve"> </t>
  </si>
  <si>
    <t>ООО ТЦ "Рубин"</t>
  </si>
  <si>
    <t>ООО "Валда"-м-н "Оксана"</t>
  </si>
  <si>
    <t>Ярмарка</t>
  </si>
  <si>
    <t>ИП Лемяскин Вит.Юр.</t>
  </si>
  <si>
    <t>ярмарка</t>
  </si>
  <si>
    <t>ООО "Валда"-Продукты</t>
  </si>
  <si>
    <t>ООО "Валда"-Хозтовары</t>
  </si>
  <si>
    <t>ООО "Агроторг"-"Пятерочка"</t>
  </si>
  <si>
    <t>ООО "Лукойл-Волганефтепродукт"</t>
  </si>
  <si>
    <t>ООО "Сельские магазины"(Богд)</t>
  </si>
  <si>
    <t>ООО "Сельские магазины"(Летки)</t>
  </si>
  <si>
    <t>ООО "Вымпел" ( Мельцаны)</t>
  </si>
  <si>
    <t>ООО "Велев" (Мельцаны)</t>
  </si>
  <si>
    <t>ООО" ДУЭТ" (Лемдяй)</t>
  </si>
  <si>
    <t>ООО" Согласие" (Лемдяй)</t>
  </si>
  <si>
    <t>Объем отгруж. продукции -всего</t>
  </si>
  <si>
    <t>Объем инвестиций  за исключением бюджетных средств</t>
  </si>
  <si>
    <t>М-н"Птица-28"(Ст.Шайгово)</t>
  </si>
  <si>
    <t>М-н "Птица" (Н.Акшино)</t>
  </si>
  <si>
    <t>ООО"Сельские магазины" Ст.Шайгово</t>
  </si>
  <si>
    <t>ООО МПК "Норовский"</t>
  </si>
  <si>
    <t>ООО "Транспотоксервис" (Летки)</t>
  </si>
  <si>
    <t>ООО "Время" (колб.цех)</t>
  </si>
  <si>
    <t>ООО "Колобок"(пекарня)</t>
  </si>
  <si>
    <t>ООО "Сартория" ( Конопать)</t>
  </si>
  <si>
    <t>ООО "Сартория" (Шувары)</t>
  </si>
  <si>
    <t>ООО "Сартория" (Лемяскин Рудня)</t>
  </si>
  <si>
    <t>ООО "Сартория" (Ешенков-Н.Фед)</t>
  </si>
  <si>
    <t>ООО "РОРТ-С" (Курков Ст.Тер)</t>
  </si>
  <si>
    <t>ООО "РОРТ-С" (Чечевичкин Инг.Пятино)</t>
  </si>
  <si>
    <t>ООО "Сартория" (Шигонь)</t>
  </si>
  <si>
    <t>ИП Ромашов А.Н.  "Семерочка"</t>
  </si>
  <si>
    <t>ИП Ромашов А.Н.  "Стройматериалы"</t>
  </si>
  <si>
    <t>ИП Ромашов А.Н. "Минимаркет на Юбилейной"</t>
  </si>
  <si>
    <t xml:space="preserve">ИП Ромашов А.Н. Пиво "Афанасий" </t>
  </si>
  <si>
    <t>ИП Бацунов П.В. (АЗС ГАЗ)</t>
  </si>
  <si>
    <t>ИП Немцев Е.Г."Лекарь"</t>
  </si>
  <si>
    <t>ИП Шишканов В.Н. "Хозтовары"</t>
  </si>
  <si>
    <t>ИП Миронова "Ритуал. Услуги" (Рабочая)</t>
  </si>
  <si>
    <t>ИП Миронова "Ритуал. Услуги" (Кирова)</t>
  </si>
  <si>
    <t>ИП Кошелев И.М. (м-н "Гастроном")</t>
  </si>
  <si>
    <t>ИП Останина С.С. (Промтовары-рынок)</t>
  </si>
  <si>
    <t>ИП "Гусейнова "Айсель"</t>
  </si>
  <si>
    <t>ИП Вергазова "Мир мебели"</t>
  </si>
  <si>
    <t>ИП Мялькина Н.И. "Золото"</t>
  </si>
  <si>
    <t>ИП Пьяных О.Н. (Старошайговские колбасы)</t>
  </si>
  <si>
    <t>ИП Подмарева "Чамзинские продукты"</t>
  </si>
  <si>
    <t>ИП Шукшина (Шувары)</t>
  </si>
  <si>
    <t>ИП Нищев (Шувары)</t>
  </si>
  <si>
    <t>ИП Ермаков Ю.В. (Подверниха)</t>
  </si>
  <si>
    <t>ИП Демкин М.В. (Лемдяй)</t>
  </si>
  <si>
    <t>ИП Прекин (Н.Александровка)</t>
  </si>
  <si>
    <t>ИП Жевлакова Т.И. (Шигонь)</t>
  </si>
  <si>
    <t>Ст.Шайгово (прочие)</t>
  </si>
  <si>
    <t>ООО Новотроицк</t>
  </si>
  <si>
    <t>Ип Шайгово</t>
  </si>
  <si>
    <t>ИП Н.Акшино</t>
  </si>
  <si>
    <t>ООО "Союз-Агро"(Шигонь)</t>
  </si>
  <si>
    <t>ООО "Союз-Агро"</t>
  </si>
  <si>
    <t>% выполнения</t>
  </si>
  <si>
    <t>% выполнения годового прогноза</t>
  </si>
  <si>
    <t xml:space="preserve">ЗАКУП  М О Л О К А с начала года ,тонн </t>
  </si>
  <si>
    <t xml:space="preserve">ЗАКУП  М Я С А с начала года ,тонн </t>
  </si>
  <si>
    <t>общепит учр.образования</t>
  </si>
  <si>
    <t>общепит образование</t>
  </si>
  <si>
    <t>КФХ Чечеткин А.</t>
  </si>
  <si>
    <t>КФХ Чугунова В.В.</t>
  </si>
  <si>
    <t>Выполнение прогноза по вводу жилья, темп роста среднемесячной заработной платы</t>
  </si>
  <si>
    <t>ИП Каштан Г.Н. "Мясная лавка"</t>
  </si>
  <si>
    <t>ИП Казарова Т.Н. "Мебель"</t>
  </si>
  <si>
    <t>ОП АФ "Чамзинская"</t>
  </si>
  <si>
    <t xml:space="preserve">Начальник управления перспективного планирования с/х и комплексных программ развития района                                   С.И. Макарова                                                             </t>
  </si>
  <si>
    <t xml:space="preserve">Общепит </t>
  </si>
  <si>
    <t>пред месяц</t>
  </si>
  <si>
    <t>РУПС почта</t>
  </si>
  <si>
    <t>ООО РОРТ-М (Лемдяй)</t>
  </si>
  <si>
    <t>ООО "Ромашов А.Н."</t>
  </si>
  <si>
    <t>ООО Калявин Н.П.</t>
  </si>
  <si>
    <t>ООО "Ермаков А.В." (Восход)</t>
  </si>
  <si>
    <t>ООО "Ермаков А.В." (Ст.Теризморга)</t>
  </si>
  <si>
    <t>ООО "Ермаков А.В."(Рязановка)</t>
  </si>
  <si>
    <t>ИП Панин В.С. "Березка" (СХТ)</t>
  </si>
  <si>
    <t>ИП Панин В.С. (АЗС)</t>
  </si>
  <si>
    <t>ИП Хващевская А.Г."Меркурий"</t>
  </si>
  <si>
    <t>ИП Хващевская А.Г.(Зап.части)</t>
  </si>
  <si>
    <t>ИП Ермачков С.В. "Природа"(Шайг)</t>
  </si>
  <si>
    <t>ИП Пантюшин С.С. - АЗС Ст.Шайгово</t>
  </si>
  <si>
    <t>ИП Шерстобитова В.М."Удобный"</t>
  </si>
  <si>
    <t>ИП Калявин Н.П."Байкал" (Богдановка)</t>
  </si>
  <si>
    <t>ИП Чудаев Е.Г.(Богдановка)</t>
  </si>
  <si>
    <t>ИП Чудаев Е.Г.(Летки)</t>
  </si>
  <si>
    <t>ИП Курков Е.П.(Ст.Теризморга)</t>
  </si>
  <si>
    <t>ИП Рубцова В.И.(Конопать)</t>
  </si>
  <si>
    <t>ИП Киреева Л.Н.(Конопать)</t>
  </si>
  <si>
    <t>ИП Зумбадзе Г.Г. "Автозапчасти"</t>
  </si>
  <si>
    <t>ИП Тимошкин А.В."Мария" (Мельцаны)</t>
  </si>
  <si>
    <t>ИП Панин В.С. м-н "Березка"(Мельцаны)</t>
  </si>
  <si>
    <t>ИП Панин В.С.(Рудня)</t>
  </si>
  <si>
    <t>ИП Одуев А.А.(Н.Акшино)</t>
  </si>
  <si>
    <t>ИП Пантюшин С.С.-АЗС (Кр.Рудня)</t>
  </si>
  <si>
    <t>ИП Сураев В.А. (Кулдым)</t>
  </si>
  <si>
    <t>ИП Ешенков Ю.А. (Н.Федоровка)</t>
  </si>
  <si>
    <t>ИП Кудалина Н.В. (Ст.Федоровка)</t>
  </si>
  <si>
    <t>ИП Чечевичкин  М.С.(Инг.Пятино)</t>
  </si>
  <si>
    <t>ИП Панькина "Лайшема"</t>
  </si>
  <si>
    <t>ИП Махмудлу М.Р.О. "Московская ярмарка"</t>
  </si>
  <si>
    <t>ИП Пьянзина Л.А. (Рабочая 6А)</t>
  </si>
  <si>
    <t>М-н "Нива-29" Мельцаны</t>
  </si>
  <si>
    <t>М-н "Нива-39" Н-Федоровка</t>
  </si>
  <si>
    <t>ООО СП"Богдановское"</t>
  </si>
  <si>
    <t>Отд АО Птиц Чамзинская</t>
  </si>
  <si>
    <t>% вып. 12 мес. прогноза</t>
  </si>
  <si>
    <t>ИП Моисеенко О.И. "Дубки"</t>
  </si>
  <si>
    <t>ООО Мечта-С (Чамзинский)</t>
  </si>
  <si>
    <t>ООО Мордовская водка-М(Вавилина)</t>
  </si>
  <si>
    <t>ИП Зотова Л.М. (Горячий хлеб)</t>
  </si>
  <si>
    <t>факт 2016г.</t>
  </si>
  <si>
    <t>2017 в % к 2016</t>
  </si>
  <si>
    <t>Факт 2016</t>
  </si>
  <si>
    <t>Прогноз 2017</t>
  </si>
  <si>
    <t>Факт     2016 г.</t>
  </si>
  <si>
    <t>Численность населения на 1.01.2017</t>
  </si>
  <si>
    <t>2017 в%</t>
  </si>
  <si>
    <t>к 2016</t>
  </si>
  <si>
    <t>Прогноз на 2017 год</t>
  </si>
  <si>
    <t>Факт с начала 2016года</t>
  </si>
  <si>
    <t>2017 в % 2016</t>
  </si>
  <si>
    <t>факт 2016</t>
  </si>
  <si>
    <t>прошлый год 2016</t>
  </si>
  <si>
    <t>на 2017</t>
  </si>
  <si>
    <t>От. Н-Акшино АФ Октябрьская</t>
  </si>
  <si>
    <t>М-н "Березка" (ИП Шишканов В.Н. )</t>
  </si>
  <si>
    <t>Факт 2016 с нач.года</t>
  </si>
  <si>
    <t>Факт 2017 с нач.года</t>
  </si>
  <si>
    <t>Темп роста 2017/2016 (%)</t>
  </si>
  <si>
    <t>% выполнения  прогноза</t>
  </si>
  <si>
    <t>% выполнения прогноза</t>
  </si>
  <si>
    <t>факт 2017</t>
  </si>
  <si>
    <t>2017/  2016 (%)</t>
  </si>
  <si>
    <t>ООО "Огаревское</t>
  </si>
  <si>
    <t>От. Н-Акшино АФ Окт</t>
  </si>
  <si>
    <t>ООО "Огаревское"</t>
  </si>
  <si>
    <t>ИП Киселева Н.Я.</t>
  </si>
  <si>
    <t>ИП Курков С.А.</t>
  </si>
  <si>
    <t>ИП Бакулин С.В.</t>
  </si>
  <si>
    <t>ИП Скрябин В.К.</t>
  </si>
  <si>
    <t>ИП Нефедова Л.П.</t>
  </si>
  <si>
    <t>Ип Мельцаны</t>
  </si>
  <si>
    <t>ООО "Морд. Водка-М" (Одуев Н.Акш)</t>
  </si>
  <si>
    <t>шайгово</t>
  </si>
  <si>
    <t>%вып. прогноза</t>
  </si>
  <si>
    <t>%вып.    прогноза</t>
  </si>
  <si>
    <t>ИП Кайданович Р.И.</t>
  </si>
  <si>
    <t>ИП Кирдяшкин П.М.</t>
  </si>
  <si>
    <t>ИП Бакулин С.В. (Вертилим)</t>
  </si>
  <si>
    <t>апрель</t>
  </si>
  <si>
    <t xml:space="preserve">Отношение  численности безработных граждан,зарегистрированных в органах службы занятости на конец  отчетного периода. К концу предыдущего периода </t>
  </si>
  <si>
    <t>Увеличение числа субъектов МСП по сравнению с уровнем прош года</t>
  </si>
  <si>
    <t>45 на 01.04. 48 на 01.01</t>
  </si>
  <si>
    <t>май</t>
  </si>
  <si>
    <t>КФХ Лавров А.Ю.</t>
  </si>
  <si>
    <t>ИП Борискина (Сладоград)</t>
  </si>
  <si>
    <t>ИП Вавилина М.А.(Ст-Федоровка)</t>
  </si>
  <si>
    <t>июнь</t>
  </si>
  <si>
    <t>ИП Аверкина Любовь Алексеевна</t>
  </si>
  <si>
    <t>ИП Александрина  Тамара Васильевна</t>
  </si>
  <si>
    <t>ИП Никанорова Н.Ив.</t>
  </si>
  <si>
    <t>ИП Пьянзов И.П.</t>
  </si>
  <si>
    <t>ИП Вавилин Е.В.</t>
  </si>
  <si>
    <t>июль</t>
  </si>
  <si>
    <r>
      <t xml:space="preserve">Закуп молока, тонн </t>
    </r>
    <r>
      <rPr>
        <b/>
        <sz val="12"/>
        <rFont val="Times New Roman"/>
        <family val="1"/>
        <charset val="204"/>
      </rPr>
      <t>физ.в.</t>
    </r>
  </si>
  <si>
    <t>Прогноз за 9 мес.</t>
  </si>
  <si>
    <t>ИП Крутова Н.П.  м-н "Соболь"</t>
  </si>
  <si>
    <t>ИП Лобачев  В.П. м-н "Соболь"</t>
  </si>
  <si>
    <t>август</t>
  </si>
  <si>
    <t>январь-август</t>
  </si>
  <si>
    <t>Копируем с предыд месяца 2017 январь-июль</t>
  </si>
  <si>
    <t>ИП Вдовин А.И.."Горячий хлеб"</t>
  </si>
  <si>
    <t>ООО "Сартория" Ст.шайгово Лобачев</t>
  </si>
  <si>
    <t>ИП Наумкин М.А.</t>
  </si>
  <si>
    <r>
      <t xml:space="preserve">                                                 ОСНОВНЫЕ ПОКАЗАТЕЛИ       </t>
    </r>
    <r>
      <rPr>
        <b/>
        <sz val="11"/>
        <color indexed="10"/>
        <rFont val="Times New Roman"/>
        <family val="1"/>
        <charset val="204"/>
      </rPr>
      <t xml:space="preserve">                                                   </t>
    </r>
    <r>
      <rPr>
        <b/>
        <sz val="11"/>
        <color indexed="10"/>
        <rFont val="Times New Roman"/>
        <family val="1"/>
        <charset val="204"/>
      </rPr>
      <t xml:space="preserve">                       </t>
    </r>
    <r>
      <rPr>
        <b/>
        <i/>
        <sz val="11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0"/>
        <rFont val="Times New Roman"/>
        <family val="1"/>
        <charset val="204"/>
      </rPr>
      <t xml:space="preserve">    </t>
    </r>
    <r>
      <rPr>
        <b/>
        <i/>
        <sz val="11"/>
        <color indexed="10"/>
        <rFont val="Times New Roman"/>
        <family val="1"/>
        <charset val="204"/>
      </rPr>
      <t xml:space="preserve">                          </t>
    </r>
  </si>
  <si>
    <t>СОЦИАЛЬНО - ЭКОНОМИЧЕСКОГО РАЗВИТИЯ СТАРОШАЙГОВСКОГО МУНИЦИПАЛЬНОГО РАЙОНА  ЗА ЯНВАРЬ-СЕНТЯБРЬ 2017 ГОДА</t>
  </si>
  <si>
    <t xml:space="preserve">                      в   т.ч. сентябрь                                                        </t>
  </si>
  <si>
    <r>
      <t xml:space="preserve">            Выполнение показателей социально-экономического развития Старошайговского района за сентябрь  2017 года   </t>
    </r>
    <r>
      <rPr>
        <sz val="14"/>
        <rFont val="Times New Roman"/>
        <family val="1"/>
        <charset val="204"/>
      </rPr>
      <t xml:space="preserve"> </t>
    </r>
  </si>
  <si>
    <t>Прогноз сентябрь</t>
  </si>
  <si>
    <t>Факт сентябрь</t>
  </si>
  <si>
    <t>сентябрь 2016</t>
  </si>
  <si>
    <r>
      <t xml:space="preserve">            Выполнение показателей социально-экономического развития Старошайговского района за январь-сентябрь  2017 года   </t>
    </r>
    <r>
      <rPr>
        <sz val="12"/>
        <rFont val="Times New Roman"/>
        <family val="1"/>
        <charset val="204"/>
      </rPr>
      <t xml:space="preserve"> </t>
    </r>
  </si>
  <si>
    <t>прошлый год 2016 сентябрь</t>
  </si>
  <si>
    <t xml:space="preserve">                      в   т.ч. сентябрь                                             </t>
  </si>
  <si>
    <r>
      <t>АНАЛИЗ ПО ТОВАРООБОРОТУ  за сентябрь 2017 года</t>
    </r>
    <r>
      <rPr>
        <sz val="12"/>
        <rFont val="Times New Roman"/>
        <family val="1"/>
        <charset val="204"/>
      </rPr>
      <t xml:space="preserve">     </t>
    </r>
    <r>
      <rPr>
        <b/>
        <sz val="12"/>
        <rFont val="Times New Roman"/>
        <family val="1"/>
        <charset val="204"/>
      </rPr>
      <t xml:space="preserve">      </t>
    </r>
  </si>
  <si>
    <t>общ 3057.5</t>
  </si>
  <si>
    <t>Факт сентябрь 2016</t>
  </si>
  <si>
    <t>сентябрь</t>
  </si>
  <si>
    <t>за сентябрь 2017 г</t>
  </si>
  <si>
    <t>прогноз 2017</t>
  </si>
  <si>
    <t>Факт сентябрь 2017</t>
  </si>
  <si>
    <t>за сентябрь месяц</t>
  </si>
  <si>
    <t>ИП Вавилина  М.А. (Мельцаны)</t>
  </si>
  <si>
    <t xml:space="preserve">        АНАЛИЗ ПО ЗАКУПКАМ В СЕЛЬХОЗПРЕДПРИЯТИЯХ  ЗА январь-сентябрь 2017 года  </t>
  </si>
  <si>
    <t>в том числе сентябрь</t>
  </si>
  <si>
    <t>Сельхозпредприятия на 1.10.2017 к 1.10.2016</t>
  </si>
  <si>
    <t>01.10.</t>
  </si>
  <si>
    <t>на 01.10.2016</t>
  </si>
  <si>
    <t>на 01.10.2017</t>
  </si>
  <si>
    <t xml:space="preserve">Сохранность поголовья скота  на 1 октября 2017 года к 1 октября 2016 года </t>
  </si>
  <si>
    <t>личные подсобные хозяйства на 1.10.2017 к 1.10.2016</t>
  </si>
  <si>
    <t>Факт за 9 месяцев</t>
  </si>
  <si>
    <t>Анализ производства и реализации молока СПК за январь-сентябрь 2017</t>
  </si>
  <si>
    <t>январь-сентябрь</t>
  </si>
  <si>
    <t>28 на 01.10</t>
  </si>
  <si>
    <t>34 на 01.07</t>
  </si>
  <si>
    <t>безр</t>
  </si>
  <si>
    <t>Факт за 7 месяцев</t>
  </si>
  <si>
    <t>сент</t>
  </si>
  <si>
    <t>ООО Шишканов В.Н."Интек- маркет"</t>
  </si>
</sst>
</file>

<file path=xl/styles.xml><?xml version="1.0" encoding="utf-8"?>
<styleSheet xmlns="http://schemas.openxmlformats.org/spreadsheetml/2006/main">
  <numFmts count="2">
    <numFmt numFmtId="164" formatCode="_-* #,##0.00\ _р_._-;\-* #,##0.00\ _р_._-;_-* &quot;-&quot;??\ _р_._-;_-@_-"/>
    <numFmt numFmtId="165" formatCode="0.0"/>
  </numFmts>
  <fonts count="76">
    <font>
      <sz val="12"/>
      <name val="Arial Cyr"/>
    </font>
    <font>
      <i/>
      <sz val="12"/>
      <name val="Arial Cyr"/>
    </font>
    <font>
      <sz val="12"/>
      <name val="Arial Cyr"/>
    </font>
    <font>
      <sz val="10"/>
      <name val="Arial"/>
      <family val="2"/>
      <charset val="204"/>
    </font>
    <font>
      <sz val="9"/>
      <name val="Arial Cyr"/>
      <family val="2"/>
      <charset val="204"/>
    </font>
    <font>
      <sz val="12"/>
      <name val="Arial Cyr"/>
      <family val="2"/>
      <charset val="204"/>
    </font>
    <font>
      <b/>
      <i/>
      <sz val="11"/>
      <name val="Arial Cyr"/>
      <family val="2"/>
      <charset val="204"/>
    </font>
    <font>
      <sz val="11"/>
      <name val="Arial Cyr"/>
      <family val="2"/>
      <charset val="204"/>
    </font>
    <font>
      <sz val="8"/>
      <name val="Arial Cyr"/>
      <family val="2"/>
      <charset val="204"/>
    </font>
    <font>
      <b/>
      <i/>
      <sz val="12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"/>
      <family val="2"/>
      <charset val="204"/>
    </font>
    <font>
      <b/>
      <i/>
      <sz val="10"/>
      <name val="Arial Cyr"/>
      <family val="2"/>
      <charset val="204"/>
    </font>
    <font>
      <b/>
      <sz val="13"/>
      <name val="Arial Cyr"/>
      <family val="2"/>
      <charset val="204"/>
    </font>
    <font>
      <sz val="11"/>
      <name val="Arial"/>
      <family val="2"/>
      <charset val="204"/>
    </font>
    <font>
      <i/>
      <sz val="12"/>
      <name val="Arial Cyr"/>
      <family val="2"/>
      <charset val="204"/>
    </font>
    <font>
      <b/>
      <i/>
      <sz val="12"/>
      <name val="Arial Cyr"/>
      <charset val="204"/>
    </font>
    <font>
      <b/>
      <i/>
      <sz val="16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</font>
    <font>
      <sz val="8"/>
      <name val="Arial Cyr"/>
    </font>
    <font>
      <sz val="12"/>
      <name val="Batang"/>
      <family val="1"/>
      <charset val="204"/>
    </font>
    <font>
      <sz val="10"/>
      <name val="Arial Cyr"/>
    </font>
    <font>
      <sz val="10"/>
      <name val="Helv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3"/>
      <name val="Monotype Corsiva"/>
      <family val="4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Arial Cyr"/>
      <charset val="204"/>
    </font>
    <font>
      <b/>
      <sz val="13"/>
      <name val="Times New Roman"/>
      <family val="1"/>
      <charset val="204"/>
    </font>
    <font>
      <sz val="10"/>
      <name val="Arial Cyr"/>
      <charset val="204"/>
    </font>
    <font>
      <b/>
      <i/>
      <sz val="14"/>
      <name val="Arial Cyr"/>
      <charset val="204"/>
    </font>
    <font>
      <b/>
      <sz val="12"/>
      <name val="Arial Cyr"/>
      <charset val="204"/>
    </font>
    <font>
      <sz val="9"/>
      <name val="Arial Cyr"/>
    </font>
    <font>
      <b/>
      <sz val="14"/>
      <name val="Arial Cyr"/>
      <family val="2"/>
      <charset val="204"/>
    </font>
    <font>
      <b/>
      <u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Arial Cyr"/>
      <charset val="204"/>
    </font>
    <font>
      <sz val="11"/>
      <name val="Arial Cyr"/>
      <charset val="204"/>
    </font>
    <font>
      <b/>
      <sz val="11"/>
      <name val="Arial Cyr"/>
    </font>
    <font>
      <b/>
      <sz val="11"/>
      <color indexed="10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name val="Arial Cyr"/>
    </font>
    <font>
      <sz val="12"/>
      <color rgb="FFFF0000"/>
      <name val="Arial Cyr"/>
    </font>
    <font>
      <sz val="9"/>
      <color rgb="FFFF0000"/>
      <name val="Arial Cyr"/>
    </font>
    <font>
      <sz val="10"/>
      <color rgb="FFFF0000"/>
      <name val="Arial Cyr"/>
    </font>
    <font>
      <sz val="8"/>
      <color rgb="FFFF0000"/>
      <name val="Arial Cyr"/>
    </font>
    <font>
      <i/>
      <sz val="11"/>
      <color theme="0"/>
      <name val="Arial Cyr"/>
      <family val="2"/>
      <charset val="204"/>
    </font>
    <font>
      <i/>
      <sz val="12"/>
      <color theme="0"/>
      <name val="Arial Cyr"/>
    </font>
    <font>
      <sz val="12"/>
      <color theme="0"/>
      <name val="Arial Cyr"/>
    </font>
    <font>
      <sz val="11"/>
      <color theme="0"/>
      <name val="Arial Cyr"/>
      <family val="2"/>
      <charset val="204"/>
    </font>
    <font>
      <b/>
      <sz val="12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color theme="0"/>
      <name val="Arial Cy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55">
    <xf numFmtId="0" fontId="0" fillId="0" borderId="0" xfId="0"/>
    <xf numFmtId="0" fontId="0" fillId="0" borderId="0" xfId="0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/>
    <xf numFmtId="0" fontId="7" fillId="0" borderId="2" xfId="0" quotePrefix="1" applyFont="1" applyBorder="1" applyAlignment="1">
      <alignment horizontal="center"/>
    </xf>
    <xf numFmtId="165" fontId="7" fillId="0" borderId="3" xfId="0" applyNumberFormat="1" applyFont="1" applyBorder="1" applyAlignment="1">
      <alignment horizontal="center"/>
    </xf>
    <xf numFmtId="0" fontId="7" fillId="0" borderId="3" xfId="0" applyFont="1" applyBorder="1"/>
    <xf numFmtId="165" fontId="11" fillId="0" borderId="0" xfId="0" applyNumberFormat="1" applyFont="1" applyBorder="1" applyAlignment="1">
      <alignment horizontal="center"/>
    </xf>
    <xf numFmtId="0" fontId="12" fillId="0" borderId="0" xfId="0" applyFont="1"/>
    <xf numFmtId="165" fontId="12" fillId="0" borderId="0" xfId="0" applyNumberFormat="1" applyFont="1" applyBorder="1" applyAlignment="1">
      <alignment horizontal="center"/>
    </xf>
    <xf numFmtId="0" fontId="12" fillId="0" borderId="0" xfId="0" applyFont="1" applyBorder="1"/>
    <xf numFmtId="0" fontId="3" fillId="0" borderId="0" xfId="8"/>
    <xf numFmtId="0" fontId="15" fillId="0" borderId="0" xfId="8" applyFont="1"/>
    <xf numFmtId="0" fontId="5" fillId="0" borderId="0" xfId="0" applyFont="1"/>
    <xf numFmtId="0" fontId="9" fillId="0" borderId="0" xfId="0" applyFont="1" applyBorder="1" applyAlignment="1">
      <alignment horizontal="center"/>
    </xf>
    <xf numFmtId="0" fontId="17" fillId="0" borderId="0" xfId="0" applyFont="1" applyFill="1" applyBorder="1"/>
    <xf numFmtId="1" fontId="12" fillId="0" borderId="0" xfId="16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Fill="1" applyBorder="1"/>
    <xf numFmtId="165" fontId="9" fillId="0" borderId="0" xfId="0" applyNumberFormat="1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5" fontId="12" fillId="0" borderId="0" xfId="0" applyNumberFormat="1" applyFont="1" applyBorder="1" applyAlignment="1">
      <alignment horizontal="left"/>
    </xf>
    <xf numFmtId="165" fontId="9" fillId="0" borderId="0" xfId="0" applyNumberFormat="1" applyFont="1" applyBorder="1" applyAlignment="1">
      <alignment horizontal="left"/>
    </xf>
    <xf numFmtId="165" fontId="11" fillId="0" borderId="0" xfId="0" applyNumberFormat="1" applyFont="1" applyBorder="1" applyAlignment="1">
      <alignment horizontal="left"/>
    </xf>
    <xf numFmtId="1" fontId="20" fillId="0" borderId="0" xfId="0" applyNumberFormat="1" applyFont="1" applyBorder="1" applyAlignment="1">
      <alignment horizontal="left"/>
    </xf>
    <xf numFmtId="1" fontId="13" fillId="0" borderId="0" xfId="0" applyNumberFormat="1" applyFont="1" applyBorder="1" applyAlignment="1">
      <alignment horizontal="center"/>
    </xf>
    <xf numFmtId="0" fontId="25" fillId="0" borderId="0" xfId="0" applyFont="1"/>
    <xf numFmtId="0" fontId="23" fillId="0" borderId="0" xfId="0" applyFont="1"/>
    <xf numFmtId="165" fontId="30" fillId="0" borderId="3" xfId="0" applyNumberFormat="1" applyFont="1" applyBorder="1" applyAlignment="1">
      <alignment horizontal="right"/>
    </xf>
    <xf numFmtId="0" fontId="30" fillId="0" borderId="3" xfId="0" applyFont="1" applyBorder="1"/>
    <xf numFmtId="0" fontId="30" fillId="0" borderId="10" xfId="0" applyFont="1" applyBorder="1"/>
    <xf numFmtId="0" fontId="2" fillId="0" borderId="0" xfId="7"/>
    <xf numFmtId="0" fontId="2" fillId="2" borderId="0" xfId="7" applyFill="1"/>
    <xf numFmtId="165" fontId="4" fillId="0" borderId="0" xfId="7" applyNumberFormat="1" applyFont="1" applyBorder="1" applyAlignment="1">
      <alignment horizontal="center"/>
    </xf>
    <xf numFmtId="165" fontId="11" fillId="0" borderId="0" xfId="7" applyNumberFormat="1" applyFont="1" applyBorder="1" applyAlignment="1">
      <alignment horizontal="center"/>
    </xf>
    <xf numFmtId="0" fontId="2" fillId="0" borderId="0" xfId="7" applyBorder="1"/>
    <xf numFmtId="0" fontId="30" fillId="0" borderId="1" xfId="0" applyFont="1" applyBorder="1" applyAlignment="1">
      <alignment horizontal="center"/>
    </xf>
    <xf numFmtId="0" fontId="30" fillId="0" borderId="2" xfId="0" quotePrefix="1" applyFont="1" applyBorder="1" applyAlignment="1">
      <alignment horizontal="center"/>
    </xf>
    <xf numFmtId="165" fontId="30" fillId="0" borderId="3" xfId="0" applyNumberFormat="1" applyFont="1" applyBorder="1"/>
    <xf numFmtId="0" fontId="12" fillId="0" borderId="4" xfId="0" applyFont="1" applyBorder="1"/>
    <xf numFmtId="0" fontId="12" fillId="0" borderId="11" xfId="0" applyFont="1" applyBorder="1"/>
    <xf numFmtId="0" fontId="30" fillId="0" borderId="12" xfId="0" applyFont="1" applyBorder="1"/>
    <xf numFmtId="0" fontId="38" fillId="0" borderId="0" xfId="0" applyFont="1" applyFill="1" applyBorder="1"/>
    <xf numFmtId="0" fontId="28" fillId="0" borderId="0" xfId="0" applyFont="1"/>
    <xf numFmtId="165" fontId="28" fillId="0" borderId="12" xfId="0" applyNumberFormat="1" applyFont="1" applyBorder="1"/>
    <xf numFmtId="0" fontId="28" fillId="0" borderId="3" xfId="0" applyFont="1" applyBorder="1"/>
    <xf numFmtId="165" fontId="28" fillId="0" borderId="13" xfId="0" applyNumberFormat="1" applyFont="1" applyBorder="1"/>
    <xf numFmtId="165" fontId="28" fillId="0" borderId="3" xfId="0" applyNumberFormat="1" applyFont="1" applyBorder="1"/>
    <xf numFmtId="0" fontId="35" fillId="0" borderId="7" xfId="0" applyFont="1" applyFill="1" applyBorder="1"/>
    <xf numFmtId="0" fontId="28" fillId="0" borderId="10" xfId="0" applyFont="1" applyBorder="1"/>
    <xf numFmtId="0" fontId="28" fillId="0" borderId="3" xfId="7" applyFont="1" applyBorder="1"/>
    <xf numFmtId="165" fontId="28" fillId="0" borderId="3" xfId="7" applyNumberFormat="1" applyFont="1" applyBorder="1" applyAlignment="1">
      <alignment horizontal="center"/>
    </xf>
    <xf numFmtId="165" fontId="35" fillId="0" borderId="3" xfId="7" applyNumberFormat="1" applyFont="1" applyBorder="1" applyAlignment="1">
      <alignment horizontal="center"/>
    </xf>
    <xf numFmtId="0" fontId="35" fillId="0" borderId="14" xfId="0" applyFont="1" applyBorder="1"/>
    <xf numFmtId="0" fontId="35" fillId="0" borderId="14" xfId="0" applyFont="1" applyBorder="1" applyAlignment="1">
      <alignment horizontal="left"/>
    </xf>
    <xf numFmtId="0" fontId="28" fillId="0" borderId="14" xfId="0" applyFont="1" applyBorder="1" applyAlignment="1">
      <alignment horizontal="left"/>
    </xf>
    <xf numFmtId="0" fontId="4" fillId="0" borderId="0" xfId="7" applyFont="1" applyBorder="1"/>
    <xf numFmtId="165" fontId="28" fillId="0" borderId="12" xfId="0" applyNumberFormat="1" applyFont="1" applyBorder="1" applyAlignment="1">
      <alignment horizontal="center"/>
    </xf>
    <xf numFmtId="165" fontId="28" fillId="0" borderId="15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center"/>
    </xf>
    <xf numFmtId="165" fontId="28" fillId="0" borderId="16" xfId="0" applyNumberFormat="1" applyFont="1" applyBorder="1" applyAlignment="1">
      <alignment horizontal="center"/>
    </xf>
    <xf numFmtId="165" fontId="35" fillId="0" borderId="13" xfId="0" applyNumberFormat="1" applyFont="1" applyBorder="1"/>
    <xf numFmtId="1" fontId="35" fillId="0" borderId="13" xfId="0" applyNumberFormat="1" applyFont="1" applyBorder="1"/>
    <xf numFmtId="0" fontId="28" fillId="0" borderId="17" xfId="0" applyFont="1" applyBorder="1"/>
    <xf numFmtId="165" fontId="28" fillId="0" borderId="18" xfId="0" applyNumberFormat="1" applyFont="1" applyBorder="1" applyAlignment="1">
      <alignment horizontal="right"/>
    </xf>
    <xf numFmtId="0" fontId="43" fillId="0" borderId="7" xfId="0" applyFont="1" applyFill="1" applyBorder="1"/>
    <xf numFmtId="0" fontId="28" fillId="0" borderId="14" xfId="0" applyFont="1" applyBorder="1"/>
    <xf numFmtId="0" fontId="23" fillId="0" borderId="0" xfId="7" applyFont="1"/>
    <xf numFmtId="165" fontId="28" fillId="0" borderId="21" xfId="0" applyNumberFormat="1" applyFont="1" applyBorder="1"/>
    <xf numFmtId="0" fontId="28" fillId="0" borderId="1" xfId="0" applyFont="1" applyBorder="1" applyAlignment="1">
      <alignment horizontal="center"/>
    </xf>
    <xf numFmtId="0" fontId="28" fillId="0" borderId="22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165" fontId="28" fillId="0" borderId="3" xfId="7" applyNumberFormat="1" applyFont="1" applyBorder="1"/>
    <xf numFmtId="165" fontId="28" fillId="0" borderId="12" xfId="7" applyNumberFormat="1" applyFont="1" applyBorder="1"/>
    <xf numFmtId="1" fontId="35" fillId="0" borderId="18" xfId="0" applyNumberFormat="1" applyFont="1" applyBorder="1"/>
    <xf numFmtId="0" fontId="28" fillId="0" borderId="25" xfId="0" applyFont="1" applyBorder="1"/>
    <xf numFmtId="165" fontId="35" fillId="0" borderId="26" xfId="0" applyNumberFormat="1" applyFont="1" applyBorder="1"/>
    <xf numFmtId="165" fontId="28" fillId="0" borderId="27" xfId="0" applyNumberFormat="1" applyFont="1" applyBorder="1"/>
    <xf numFmtId="1" fontId="35" fillId="0" borderId="26" xfId="0" applyNumberFormat="1" applyFont="1" applyBorder="1"/>
    <xf numFmtId="0" fontId="30" fillId="0" borderId="15" xfId="0" applyFont="1" applyBorder="1"/>
    <xf numFmtId="0" fontId="30" fillId="0" borderId="28" xfId="0" applyFont="1" applyBorder="1"/>
    <xf numFmtId="0" fontId="30" fillId="0" borderId="16" xfId="0" applyFont="1" applyBorder="1"/>
    <xf numFmtId="0" fontId="30" fillId="0" borderId="29" xfId="0" applyFont="1" applyBorder="1"/>
    <xf numFmtId="0" fontId="30" fillId="0" borderId="18" xfId="0" applyFont="1" applyBorder="1"/>
    <xf numFmtId="165" fontId="35" fillId="0" borderId="21" xfId="0" applyNumberFormat="1" applyFont="1" applyBorder="1"/>
    <xf numFmtId="0" fontId="35" fillId="0" borderId="25" xfId="0" applyFont="1" applyBorder="1"/>
    <xf numFmtId="0" fontId="28" fillId="0" borderId="12" xfId="0" applyFont="1" applyBorder="1"/>
    <xf numFmtId="165" fontId="28" fillId="0" borderId="28" xfId="0" applyNumberFormat="1" applyFont="1" applyBorder="1"/>
    <xf numFmtId="165" fontId="30" fillId="0" borderId="3" xfId="0" applyNumberFormat="1" applyFont="1" applyFill="1" applyBorder="1"/>
    <xf numFmtId="0" fontId="33" fillId="0" borderId="3" xfId="0" applyFont="1" applyBorder="1"/>
    <xf numFmtId="165" fontId="30" fillId="0" borderId="16" xfId="0" applyNumberFormat="1" applyFont="1" applyBorder="1"/>
    <xf numFmtId="165" fontId="31" fillId="0" borderId="3" xfId="0" applyNumberFormat="1" applyFont="1" applyBorder="1"/>
    <xf numFmtId="1" fontId="31" fillId="0" borderId="3" xfId="0" applyNumberFormat="1" applyFont="1" applyBorder="1"/>
    <xf numFmtId="0" fontId="31" fillId="0" borderId="3" xfId="0" applyFont="1" applyBorder="1"/>
    <xf numFmtId="165" fontId="29" fillId="0" borderId="16" xfId="0" applyNumberFormat="1" applyFont="1" applyBorder="1"/>
    <xf numFmtId="165" fontId="32" fillId="0" borderId="32" xfId="0" applyNumberFormat="1" applyFont="1" applyBorder="1"/>
    <xf numFmtId="165" fontId="0" fillId="0" borderId="0" xfId="0" applyNumberFormat="1"/>
    <xf numFmtId="165" fontId="28" fillId="0" borderId="0" xfId="0" applyNumberFormat="1" applyFont="1"/>
    <xf numFmtId="0" fontId="0" fillId="0" borderId="0" xfId="0" applyFill="1"/>
    <xf numFmtId="0" fontId="30" fillId="0" borderId="4" xfId="0" applyFont="1" applyBorder="1"/>
    <xf numFmtId="0" fontId="30" fillId="0" borderId="31" xfId="0" applyFont="1" applyBorder="1"/>
    <xf numFmtId="0" fontId="24" fillId="0" borderId="0" xfId="0" applyFont="1"/>
    <xf numFmtId="165" fontId="35" fillId="0" borderId="12" xfId="0" applyNumberFormat="1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165" fontId="35" fillId="0" borderId="3" xfId="0" applyNumberFormat="1" applyFont="1" applyBorder="1" applyAlignment="1">
      <alignment horizontal="center"/>
    </xf>
    <xf numFmtId="165" fontId="35" fillId="0" borderId="16" xfId="0" applyNumberFormat="1" applyFont="1" applyBorder="1" applyAlignment="1">
      <alignment horizontal="center"/>
    </xf>
    <xf numFmtId="0" fontId="28" fillId="0" borderId="14" xfId="0" quotePrefix="1" applyFont="1" applyBorder="1" applyAlignment="1">
      <alignment horizontal="center"/>
    </xf>
    <xf numFmtId="165" fontId="35" fillId="0" borderId="30" xfId="0" applyNumberFormat="1" applyFont="1" applyBorder="1"/>
    <xf numFmtId="0" fontId="30" fillId="0" borderId="23" xfId="0" applyFont="1" applyFill="1" applyBorder="1" applyAlignment="1">
      <alignment horizontal="center"/>
    </xf>
    <xf numFmtId="0" fontId="30" fillId="0" borderId="23" xfId="0" applyFont="1" applyFill="1" applyBorder="1"/>
    <xf numFmtId="0" fontId="30" fillId="0" borderId="1" xfId="0" applyFont="1" applyFill="1" applyBorder="1"/>
    <xf numFmtId="0" fontId="28" fillId="0" borderId="15" xfId="0" applyFont="1" applyFill="1" applyBorder="1"/>
    <xf numFmtId="0" fontId="28" fillId="0" borderId="16" xfId="0" applyFont="1" applyFill="1" applyBorder="1"/>
    <xf numFmtId="1" fontId="35" fillId="0" borderId="28" xfId="7" applyNumberFormat="1" applyFont="1" applyBorder="1"/>
    <xf numFmtId="1" fontId="28" fillId="0" borderId="28" xfId="12" applyNumberFormat="1" applyFont="1" applyBorder="1" applyAlignment="1">
      <alignment horizontal="right"/>
    </xf>
    <xf numFmtId="165" fontId="28" fillId="0" borderId="12" xfId="12" applyNumberFormat="1" applyFont="1" applyBorder="1" applyAlignment="1">
      <alignment horizontal="right"/>
    </xf>
    <xf numFmtId="165" fontId="28" fillId="0" borderId="15" xfId="7" applyNumberFormat="1" applyFont="1" applyBorder="1"/>
    <xf numFmtId="1" fontId="35" fillId="0" borderId="13" xfId="7" applyNumberFormat="1" applyFont="1" applyBorder="1"/>
    <xf numFmtId="1" fontId="28" fillId="0" borderId="13" xfId="12" applyNumberFormat="1" applyFont="1" applyBorder="1" applyAlignment="1">
      <alignment horizontal="right"/>
    </xf>
    <xf numFmtId="165" fontId="28" fillId="0" borderId="3" xfId="12" applyNumberFormat="1" applyFont="1" applyBorder="1" applyAlignment="1">
      <alignment horizontal="right"/>
    </xf>
    <xf numFmtId="0" fontId="28" fillId="0" borderId="16" xfId="7" applyFont="1" applyBorder="1"/>
    <xf numFmtId="165" fontId="28" fillId="0" borderId="16" xfId="7" applyNumberFormat="1" applyFont="1" applyBorder="1"/>
    <xf numFmtId="165" fontId="35" fillId="0" borderId="21" xfId="7" applyNumberFormat="1" applyFont="1" applyBorder="1"/>
    <xf numFmtId="0" fontId="35" fillId="0" borderId="7" xfId="8" applyFont="1" applyFill="1" applyBorder="1"/>
    <xf numFmtId="1" fontId="35" fillId="0" borderId="35" xfId="8" applyNumberFormat="1" applyFont="1" applyBorder="1"/>
    <xf numFmtId="165" fontId="35" fillId="0" borderId="36" xfId="7" applyNumberFormat="1" applyFont="1" applyBorder="1"/>
    <xf numFmtId="1" fontId="35" fillId="0" borderId="37" xfId="7" applyNumberFormat="1" applyFont="1" applyBorder="1"/>
    <xf numFmtId="165" fontId="28" fillId="0" borderId="5" xfId="7" applyNumberFormat="1" applyFont="1" applyBorder="1"/>
    <xf numFmtId="1" fontId="28" fillId="0" borderId="37" xfId="12" applyNumberFormat="1" applyFont="1" applyBorder="1" applyAlignment="1">
      <alignment horizontal="right"/>
    </xf>
    <xf numFmtId="165" fontId="28" fillId="0" borderId="38" xfId="7" applyNumberFormat="1" applyFont="1" applyBorder="1"/>
    <xf numFmtId="1" fontId="35" fillId="0" borderId="35" xfId="7" applyNumberFormat="1" applyFont="1" applyBorder="1"/>
    <xf numFmtId="1" fontId="0" fillId="0" borderId="0" xfId="0" applyNumberFormat="1"/>
    <xf numFmtId="0" fontId="30" fillId="0" borderId="0" xfId="0" applyFont="1" applyBorder="1"/>
    <xf numFmtId="0" fontId="0" fillId="0" borderId="0" xfId="0" applyAlignment="1">
      <alignment horizontal="left"/>
    </xf>
    <xf numFmtId="0" fontId="35" fillId="0" borderId="4" xfId="0" applyFont="1" applyBorder="1" applyAlignment="1">
      <alignment horizontal="left"/>
    </xf>
    <xf numFmtId="165" fontId="28" fillId="0" borderId="10" xfId="0" applyNumberFormat="1" applyFont="1" applyBorder="1"/>
    <xf numFmtId="165" fontId="28" fillId="0" borderId="30" xfId="0" applyNumberFormat="1" applyFont="1" applyBorder="1"/>
    <xf numFmtId="165" fontId="28" fillId="0" borderId="12" xfId="0" applyNumberFormat="1" applyFont="1" applyBorder="1" applyAlignment="1">
      <alignment horizontal="right"/>
    </xf>
    <xf numFmtId="1" fontId="28" fillId="0" borderId="12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right"/>
    </xf>
    <xf numFmtId="1" fontId="28" fillId="0" borderId="3" xfId="0" applyNumberFormat="1" applyFont="1" applyBorder="1" applyAlignment="1">
      <alignment horizontal="center"/>
    </xf>
    <xf numFmtId="165" fontId="35" fillId="0" borderId="3" xfId="0" applyNumberFormat="1" applyFont="1" applyBorder="1" applyAlignment="1">
      <alignment horizontal="right"/>
    </xf>
    <xf numFmtId="165" fontId="28" fillId="0" borderId="3" xfId="0" applyNumberFormat="1" applyFont="1" applyFill="1" applyBorder="1" applyAlignment="1">
      <alignment horizontal="right"/>
    </xf>
    <xf numFmtId="165" fontId="28" fillId="0" borderId="10" xfId="0" applyNumberFormat="1" applyFont="1" applyBorder="1" applyAlignment="1">
      <alignment horizontal="center"/>
    </xf>
    <xf numFmtId="165" fontId="28" fillId="0" borderId="29" xfId="0" applyNumberFormat="1" applyFont="1" applyBorder="1" applyAlignment="1">
      <alignment horizontal="center"/>
    </xf>
    <xf numFmtId="165" fontId="35" fillId="0" borderId="18" xfId="16" applyNumberFormat="1" applyFont="1" applyBorder="1" applyAlignment="1">
      <alignment horizontal="right"/>
    </xf>
    <xf numFmtId="165" fontId="28" fillId="0" borderId="10" xfId="0" applyNumberFormat="1" applyFont="1" applyBorder="1" applyAlignment="1">
      <alignment horizontal="right"/>
    </xf>
    <xf numFmtId="1" fontId="28" fillId="0" borderId="18" xfId="16" applyNumberFormat="1" applyFont="1" applyBorder="1" applyAlignment="1">
      <alignment horizontal="center"/>
    </xf>
    <xf numFmtId="0" fontId="35" fillId="0" borderId="35" xfId="0" applyFont="1" applyBorder="1" applyAlignment="1">
      <alignment horizontal="center"/>
    </xf>
    <xf numFmtId="165" fontId="35" fillId="0" borderId="34" xfId="0" applyNumberFormat="1" applyFont="1" applyBorder="1" applyAlignment="1">
      <alignment horizontal="center"/>
    </xf>
    <xf numFmtId="165" fontId="35" fillId="0" borderId="32" xfId="0" applyNumberFormat="1" applyFont="1" applyBorder="1" applyAlignment="1">
      <alignment horizontal="center"/>
    </xf>
    <xf numFmtId="1" fontId="35" fillId="0" borderId="34" xfId="0" applyNumberFormat="1" applyFont="1" applyBorder="1" applyAlignment="1">
      <alignment horizontal="center"/>
    </xf>
    <xf numFmtId="0" fontId="35" fillId="0" borderId="34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27" xfId="0" applyFont="1" applyBorder="1"/>
    <xf numFmtId="0" fontId="8" fillId="0" borderId="39" xfId="0" applyFont="1" applyBorder="1"/>
    <xf numFmtId="0" fontId="12" fillId="0" borderId="18" xfId="0" applyFont="1" applyBorder="1"/>
    <xf numFmtId="0" fontId="12" fillId="0" borderId="10" xfId="0" applyFont="1" applyBorder="1"/>
    <xf numFmtId="17" fontId="8" fillId="0" borderId="40" xfId="0" applyNumberFormat="1" applyFont="1" applyBorder="1"/>
    <xf numFmtId="0" fontId="8" fillId="0" borderId="41" xfId="0" applyFont="1" applyBorder="1"/>
    <xf numFmtId="165" fontId="28" fillId="0" borderId="39" xfId="0" applyNumberFormat="1" applyFont="1" applyBorder="1" applyAlignment="1">
      <alignment horizontal="center"/>
    </xf>
    <xf numFmtId="0" fontId="35" fillId="0" borderId="42" xfId="0" applyFont="1" applyBorder="1" applyAlignment="1">
      <alignment horizontal="center"/>
    </xf>
    <xf numFmtId="165" fontId="35" fillId="0" borderId="40" xfId="0" applyNumberFormat="1" applyFont="1" applyBorder="1" applyAlignment="1">
      <alignment horizontal="center"/>
    </xf>
    <xf numFmtId="165" fontId="35" fillId="0" borderId="41" xfId="0" applyNumberFormat="1" applyFont="1" applyBorder="1" applyAlignment="1">
      <alignment horizontal="center"/>
    </xf>
    <xf numFmtId="1" fontId="35" fillId="0" borderId="42" xfId="0" applyNumberFormat="1" applyFont="1" applyBorder="1" applyAlignment="1">
      <alignment horizontal="center"/>
    </xf>
    <xf numFmtId="0" fontId="35" fillId="0" borderId="43" xfId="0" applyFont="1" applyBorder="1" applyAlignment="1">
      <alignment horizontal="center"/>
    </xf>
    <xf numFmtId="165" fontId="28" fillId="0" borderId="41" xfId="0" applyNumberFormat="1" applyFont="1" applyBorder="1" applyAlignment="1">
      <alignment horizontal="center"/>
    </xf>
    <xf numFmtId="0" fontId="30" fillId="0" borderId="44" xfId="0" applyFont="1" applyBorder="1" applyAlignment="1">
      <alignment horizontal="center" wrapText="1"/>
    </xf>
    <xf numFmtId="0" fontId="30" fillId="0" borderId="18" xfId="0" applyFont="1" applyBorder="1" applyAlignment="1">
      <alignment horizontal="center" wrapText="1"/>
    </xf>
    <xf numFmtId="0" fontId="28" fillId="0" borderId="14" xfId="0" applyFont="1" applyBorder="1" applyAlignment="1">
      <alignment horizontal="center" wrapText="1"/>
    </xf>
    <xf numFmtId="165" fontId="35" fillId="0" borderId="45" xfId="0" applyNumberFormat="1" applyFont="1" applyBorder="1" applyAlignment="1">
      <alignment horizontal="right"/>
    </xf>
    <xf numFmtId="165" fontId="28" fillId="0" borderId="27" xfId="0" applyNumberFormat="1" applyFont="1" applyBorder="1" applyAlignment="1">
      <alignment horizontal="center"/>
    </xf>
    <xf numFmtId="0" fontId="33" fillId="0" borderId="7" xfId="0" applyFont="1" applyBorder="1" applyAlignment="1"/>
    <xf numFmtId="0" fontId="33" fillId="0" borderId="24" xfId="0" applyFont="1" applyBorder="1" applyAlignment="1"/>
    <xf numFmtId="0" fontId="31" fillId="0" borderId="9" xfId="0" applyFont="1" applyBorder="1" applyAlignment="1"/>
    <xf numFmtId="0" fontId="31" fillId="0" borderId="24" xfId="0" applyFont="1" applyBorder="1" applyAlignment="1"/>
    <xf numFmtId="0" fontId="31" fillId="0" borderId="9" xfId="0" applyFont="1" applyFill="1" applyBorder="1" applyAlignment="1"/>
    <xf numFmtId="0" fontId="31" fillId="0" borderId="24" xfId="0" applyFont="1" applyFill="1" applyBorder="1" applyAlignment="1">
      <alignment horizontal="center"/>
    </xf>
    <xf numFmtId="0" fontId="31" fillId="0" borderId="15" xfId="0" applyFont="1" applyBorder="1"/>
    <xf numFmtId="1" fontId="30" fillId="0" borderId="12" xfId="0" applyNumberFormat="1" applyFont="1" applyBorder="1"/>
    <xf numFmtId="165" fontId="30" fillId="0" borderId="28" xfId="0" applyNumberFormat="1" applyFont="1" applyBorder="1"/>
    <xf numFmtId="165" fontId="30" fillId="0" borderId="12" xfId="0" applyNumberFormat="1" applyFont="1" applyBorder="1"/>
    <xf numFmtId="165" fontId="30" fillId="0" borderId="31" xfId="0" applyNumberFormat="1" applyFont="1" applyBorder="1"/>
    <xf numFmtId="165" fontId="30" fillId="3" borderId="30" xfId="0" applyNumberFormat="1" applyFont="1" applyFill="1" applyBorder="1"/>
    <xf numFmtId="1" fontId="30" fillId="0" borderId="28" xfId="0" applyNumberFormat="1" applyFont="1" applyBorder="1"/>
    <xf numFmtId="0" fontId="31" fillId="0" borderId="16" xfId="0" applyFont="1" applyBorder="1"/>
    <xf numFmtId="1" fontId="30" fillId="0" borderId="3" xfId="0" applyNumberFormat="1" applyFont="1" applyBorder="1"/>
    <xf numFmtId="165" fontId="30" fillId="0" borderId="13" xfId="0" applyNumberFormat="1" applyFont="1" applyBorder="1"/>
    <xf numFmtId="165" fontId="29" fillId="0" borderId="21" xfId="0" applyNumberFormat="1" applyFont="1" applyBorder="1"/>
    <xf numFmtId="165" fontId="30" fillId="0" borderId="4" xfId="0" applyNumberFormat="1" applyFont="1" applyBorder="1"/>
    <xf numFmtId="165" fontId="30" fillId="3" borderId="21" xfId="0" applyNumberFormat="1" applyFont="1" applyFill="1" applyBorder="1"/>
    <xf numFmtId="1" fontId="30" fillId="0" borderId="13" xfId="0" applyNumberFormat="1" applyFont="1" applyBorder="1"/>
    <xf numFmtId="165" fontId="30" fillId="0" borderId="21" xfId="0" applyNumberFormat="1" applyFont="1" applyBorder="1"/>
    <xf numFmtId="165" fontId="29" fillId="3" borderId="21" xfId="0" applyNumberFormat="1" applyFont="1" applyFill="1" applyBorder="1"/>
    <xf numFmtId="1" fontId="30" fillId="0" borderId="5" xfId="0" applyNumberFormat="1" applyFont="1" applyBorder="1"/>
    <xf numFmtId="165" fontId="30" fillId="0" borderId="5" xfId="0" applyNumberFormat="1" applyFont="1" applyBorder="1"/>
    <xf numFmtId="165" fontId="30" fillId="0" borderId="11" xfId="0" applyNumberFormat="1" applyFont="1" applyBorder="1"/>
    <xf numFmtId="165" fontId="30" fillId="3" borderId="46" xfId="0" applyNumberFormat="1" applyFont="1" applyFill="1" applyBorder="1"/>
    <xf numFmtId="1" fontId="30" fillId="0" borderId="37" xfId="0" applyNumberFormat="1" applyFont="1" applyBorder="1"/>
    <xf numFmtId="0" fontId="32" fillId="0" borderId="35" xfId="0" applyFont="1" applyBorder="1"/>
    <xf numFmtId="1" fontId="32" fillId="0" borderId="34" xfId="0" applyNumberFormat="1" applyFont="1" applyBorder="1"/>
    <xf numFmtId="0" fontId="32" fillId="0" borderId="34" xfId="0" applyFont="1" applyBorder="1"/>
    <xf numFmtId="1" fontId="32" fillId="0" borderId="32" xfId="0" applyNumberFormat="1" applyFont="1" applyBorder="1"/>
    <xf numFmtId="165" fontId="32" fillId="3" borderId="34" xfId="0" applyNumberFormat="1" applyFont="1" applyFill="1" applyBorder="1"/>
    <xf numFmtId="0" fontId="46" fillId="0" borderId="0" xfId="0" applyFont="1"/>
    <xf numFmtId="165" fontId="37" fillId="0" borderId="35" xfId="0" applyNumberFormat="1" applyFont="1" applyBorder="1"/>
    <xf numFmtId="0" fontId="28" fillId="0" borderId="47" xfId="0" applyFont="1" applyBorder="1"/>
    <xf numFmtId="165" fontId="28" fillId="0" borderId="5" xfId="0" applyNumberFormat="1" applyFont="1" applyBorder="1"/>
    <xf numFmtId="165" fontId="30" fillId="0" borderId="10" xfId="0" applyNumberFormat="1" applyFont="1" applyBorder="1"/>
    <xf numFmtId="165" fontId="31" fillId="0" borderId="10" xfId="0" applyNumberFormat="1" applyFont="1" applyBorder="1"/>
    <xf numFmtId="1" fontId="31" fillId="0" borderId="0" xfId="0" applyNumberFormat="1" applyFont="1"/>
    <xf numFmtId="0" fontId="31" fillId="0" borderId="0" xfId="0" applyFont="1"/>
    <xf numFmtId="165" fontId="34" fillId="0" borderId="0" xfId="0" applyNumberFormat="1" applyFont="1"/>
    <xf numFmtId="0" fontId="28" fillId="0" borderId="13" xfId="0" applyFont="1" applyFill="1" applyBorder="1"/>
    <xf numFmtId="0" fontId="31" fillId="0" borderId="0" xfId="8" applyFont="1"/>
    <xf numFmtId="0" fontId="28" fillId="0" borderId="48" xfId="0" applyFont="1" applyBorder="1"/>
    <xf numFmtId="0" fontId="35" fillId="0" borderId="8" xfId="0" applyFont="1" applyBorder="1"/>
    <xf numFmtId="0" fontId="28" fillId="0" borderId="9" xfId="0" applyFont="1" applyBorder="1"/>
    <xf numFmtId="0" fontId="35" fillId="0" borderId="35" xfId="0" applyFont="1" applyBorder="1"/>
    <xf numFmtId="165" fontId="30" fillId="0" borderId="15" xfId="0" applyNumberFormat="1" applyFont="1" applyBorder="1"/>
    <xf numFmtId="1" fontId="28" fillId="0" borderId="28" xfId="1" applyNumberFormat="1" applyFont="1" applyFill="1" applyBorder="1"/>
    <xf numFmtId="0" fontId="28" fillId="0" borderId="49" xfId="0" applyFont="1" applyBorder="1"/>
    <xf numFmtId="165" fontId="35" fillId="0" borderId="32" xfId="7" applyNumberFormat="1" applyFont="1" applyBorder="1"/>
    <xf numFmtId="0" fontId="31" fillId="0" borderId="29" xfId="0" applyFont="1" applyBorder="1"/>
    <xf numFmtId="165" fontId="35" fillId="0" borderId="46" xfId="7" applyNumberFormat="1" applyFont="1" applyBorder="1"/>
    <xf numFmtId="1" fontId="30" fillId="0" borderId="10" xfId="0" applyNumberFormat="1" applyFont="1" applyBorder="1"/>
    <xf numFmtId="165" fontId="30" fillId="0" borderId="18" xfId="0" applyNumberFormat="1" applyFont="1" applyBorder="1"/>
    <xf numFmtId="165" fontId="30" fillId="0" borderId="50" xfId="0" applyNumberFormat="1" applyFont="1" applyBorder="1"/>
    <xf numFmtId="0" fontId="28" fillId="0" borderId="28" xfId="0" applyFont="1" applyFill="1" applyBorder="1"/>
    <xf numFmtId="0" fontId="28" fillId="0" borderId="0" xfId="0" applyFont="1" applyFill="1"/>
    <xf numFmtId="1" fontId="35" fillId="0" borderId="32" xfId="0" applyNumberFormat="1" applyFont="1" applyFill="1" applyBorder="1"/>
    <xf numFmtId="165" fontId="29" fillId="0" borderId="38" xfId="0" applyNumberFormat="1" applyFont="1" applyBorder="1"/>
    <xf numFmtId="1" fontId="28" fillId="0" borderId="12" xfId="1" applyNumberFormat="1" applyFont="1" applyFill="1" applyBorder="1"/>
    <xf numFmtId="0" fontId="30" fillId="0" borderId="0" xfId="0" applyFont="1"/>
    <xf numFmtId="165" fontId="30" fillId="0" borderId="0" xfId="0" applyNumberFormat="1" applyFont="1"/>
    <xf numFmtId="165" fontId="29" fillId="0" borderId="0" xfId="18" applyNumberFormat="1" applyFont="1" applyBorder="1" applyAlignment="1">
      <alignment horizontal="right"/>
    </xf>
    <xf numFmtId="0" fontId="28" fillId="0" borderId="25" xfId="0" applyFont="1" applyBorder="1" applyAlignment="1">
      <alignment horizontal="center"/>
    </xf>
    <xf numFmtId="165" fontId="28" fillId="0" borderId="5" xfId="0" applyNumberFormat="1" applyFont="1" applyBorder="1" applyAlignment="1">
      <alignment horizontal="center"/>
    </xf>
    <xf numFmtId="165" fontId="28" fillId="0" borderId="46" xfId="0" applyNumberFormat="1" applyFont="1" applyBorder="1" applyAlignment="1">
      <alignment horizontal="center"/>
    </xf>
    <xf numFmtId="165" fontId="28" fillId="0" borderId="38" xfId="0" applyNumberFormat="1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5" fillId="0" borderId="9" xfId="0" applyFont="1" applyBorder="1" applyAlignment="1"/>
    <xf numFmtId="0" fontId="35" fillId="0" borderId="8" xfId="0" applyFont="1" applyBorder="1" applyAlignment="1">
      <alignment horizontal="center" wrapText="1"/>
    </xf>
    <xf numFmtId="0" fontId="30" fillId="0" borderId="49" xfId="0" applyFont="1" applyBorder="1" applyAlignment="1">
      <alignment vertical="justify" wrapText="1"/>
    </xf>
    <xf numFmtId="0" fontId="28" fillId="0" borderId="51" xfId="0" applyFont="1" applyBorder="1" applyAlignment="1">
      <alignment horizontal="center"/>
    </xf>
    <xf numFmtId="165" fontId="28" fillId="0" borderId="31" xfId="0" applyNumberFormat="1" applyFont="1" applyBorder="1"/>
    <xf numFmtId="165" fontId="28" fillId="0" borderId="4" xfId="0" applyNumberFormat="1" applyFont="1" applyBorder="1"/>
    <xf numFmtId="165" fontId="35" fillId="0" borderId="16" xfId="0" applyNumberFormat="1" applyFont="1" applyFill="1" applyBorder="1"/>
    <xf numFmtId="165" fontId="28" fillId="0" borderId="16" xfId="0" applyNumberFormat="1" applyFont="1" applyFill="1" applyBorder="1"/>
    <xf numFmtId="0" fontId="30" fillId="0" borderId="44" xfId="0" applyFont="1" applyBorder="1"/>
    <xf numFmtId="0" fontId="28" fillId="0" borderId="31" xfId="0" applyFont="1" applyFill="1" applyBorder="1"/>
    <xf numFmtId="165" fontId="28" fillId="0" borderId="12" xfId="0" applyNumberFormat="1" applyFont="1" applyFill="1" applyBorder="1"/>
    <xf numFmtId="0" fontId="28" fillId="0" borderId="12" xfId="0" applyFont="1" applyFill="1" applyBorder="1"/>
    <xf numFmtId="165" fontId="28" fillId="0" borderId="15" xfId="0" applyNumberFormat="1" applyFont="1" applyFill="1" applyBorder="1"/>
    <xf numFmtId="0" fontId="28" fillId="0" borderId="4" xfId="0" applyFont="1" applyFill="1" applyBorder="1"/>
    <xf numFmtId="165" fontId="28" fillId="0" borderId="3" xfId="0" applyNumberFormat="1" applyFont="1" applyFill="1" applyBorder="1"/>
    <xf numFmtId="0" fontId="28" fillId="0" borderId="3" xfId="0" applyFont="1" applyFill="1" applyBorder="1"/>
    <xf numFmtId="0" fontId="28" fillId="0" borderId="44" xfId="0" applyFont="1" applyFill="1" applyBorder="1"/>
    <xf numFmtId="165" fontId="28" fillId="0" borderId="10" xfId="0" applyNumberFormat="1" applyFont="1" applyFill="1" applyBorder="1"/>
    <xf numFmtId="0" fontId="28" fillId="0" borderId="10" xfId="0" applyFont="1" applyFill="1" applyBorder="1"/>
    <xf numFmtId="165" fontId="28" fillId="0" borderId="29" xfId="0" applyNumberFormat="1" applyFont="1" applyFill="1" applyBorder="1"/>
    <xf numFmtId="0" fontId="33" fillId="0" borderId="0" xfId="0" applyFont="1"/>
    <xf numFmtId="165" fontId="28" fillId="0" borderId="46" xfId="0" applyNumberFormat="1" applyFont="1" applyBorder="1"/>
    <xf numFmtId="165" fontId="28" fillId="0" borderId="11" xfId="0" applyNumberFormat="1" applyFont="1" applyBorder="1"/>
    <xf numFmtId="0" fontId="28" fillId="0" borderId="38" xfId="0" applyFont="1" applyFill="1" applyBorder="1"/>
    <xf numFmtId="165" fontId="35" fillId="2" borderId="9" xfId="0" applyNumberFormat="1" applyFont="1" applyFill="1" applyBorder="1"/>
    <xf numFmtId="165" fontId="35" fillId="2" borderId="8" xfId="0" applyNumberFormat="1" applyFont="1" applyFill="1" applyBorder="1"/>
    <xf numFmtId="165" fontId="35" fillId="0" borderId="9" xfId="0" applyNumberFormat="1" applyFont="1" applyBorder="1"/>
    <xf numFmtId="0" fontId="32" fillId="0" borderId="7" xfId="7" applyFont="1" applyBorder="1"/>
    <xf numFmtId="1" fontId="35" fillId="0" borderId="13" xfId="12" applyNumberFormat="1" applyFont="1" applyBorder="1" applyAlignment="1">
      <alignment horizontal="right"/>
    </xf>
    <xf numFmtId="165" fontId="35" fillId="0" borderId="12" xfId="0" applyNumberFormat="1" applyFont="1" applyBorder="1" applyAlignment="1">
      <alignment horizontal="right"/>
    </xf>
    <xf numFmtId="0" fontId="28" fillId="0" borderId="53" xfId="0" applyFont="1" applyBorder="1"/>
    <xf numFmtId="165" fontId="28" fillId="0" borderId="21" xfId="7" applyNumberFormat="1" applyFont="1" applyBorder="1"/>
    <xf numFmtId="0" fontId="28" fillId="0" borderId="14" xfId="0" applyFont="1" applyBorder="1" applyAlignment="1">
      <alignment wrapText="1"/>
    </xf>
    <xf numFmtId="0" fontId="28" fillId="0" borderId="14" xfId="7" applyFont="1" applyBorder="1"/>
    <xf numFmtId="0" fontId="31" fillId="0" borderId="14" xfId="0" applyFont="1" applyBorder="1" applyAlignment="1">
      <alignment wrapText="1"/>
    </xf>
    <xf numFmtId="0" fontId="31" fillId="0" borderId="49" xfId="0" applyFont="1" applyBorder="1" applyAlignment="1">
      <alignment wrapText="1"/>
    </xf>
    <xf numFmtId="165" fontId="35" fillId="0" borderId="4" xfId="0" applyNumberFormat="1" applyFont="1" applyBorder="1"/>
    <xf numFmtId="165" fontId="35" fillId="2" borderId="54" xfId="0" applyNumberFormat="1" applyFont="1" applyFill="1" applyBorder="1"/>
    <xf numFmtId="165" fontId="35" fillId="0" borderId="55" xfId="0" applyNumberFormat="1" applyFont="1" applyBorder="1"/>
    <xf numFmtId="165" fontId="28" fillId="0" borderId="15" xfId="0" applyNumberFormat="1" applyFont="1" applyBorder="1"/>
    <xf numFmtId="0" fontId="28" fillId="0" borderId="13" xfId="0" applyFont="1" applyBorder="1"/>
    <xf numFmtId="165" fontId="28" fillId="0" borderId="16" xfId="0" applyNumberFormat="1" applyFont="1" applyBorder="1"/>
    <xf numFmtId="165" fontId="35" fillId="0" borderId="16" xfId="0" applyNumberFormat="1" applyFont="1" applyBorder="1"/>
    <xf numFmtId="0" fontId="28" fillId="0" borderId="18" xfId="0" applyFont="1" applyBorder="1"/>
    <xf numFmtId="165" fontId="35" fillId="0" borderId="29" xfId="0" applyNumberFormat="1" applyFont="1" applyBorder="1"/>
    <xf numFmtId="0" fontId="30" fillId="0" borderId="15" xfId="0" applyFont="1" applyBorder="1" applyAlignment="1"/>
    <xf numFmtId="0" fontId="30" fillId="0" borderId="16" xfId="0" applyFont="1" applyBorder="1" applyAlignment="1"/>
    <xf numFmtId="0" fontId="30" fillId="0" borderId="29" xfId="0" applyFont="1" applyBorder="1" applyAlignment="1"/>
    <xf numFmtId="0" fontId="35" fillId="0" borderId="3" xfId="7" applyFont="1" applyBorder="1"/>
    <xf numFmtId="165" fontId="35" fillId="0" borderId="15" xfId="0" applyNumberFormat="1" applyFont="1" applyFill="1" applyBorder="1"/>
    <xf numFmtId="0" fontId="28" fillId="0" borderId="29" xfId="0" applyFont="1" applyFill="1" applyBorder="1"/>
    <xf numFmtId="0" fontId="28" fillId="0" borderId="11" xfId="0" applyFont="1" applyFill="1" applyBorder="1"/>
    <xf numFmtId="165" fontId="28" fillId="0" borderId="18" xfId="0" applyNumberFormat="1" applyFont="1" applyBorder="1"/>
    <xf numFmtId="1" fontId="35" fillId="0" borderId="42" xfId="0" applyNumberFormat="1" applyFont="1" applyFill="1" applyBorder="1"/>
    <xf numFmtId="0" fontId="28" fillId="0" borderId="18" xfId="0" applyFont="1" applyFill="1" applyBorder="1"/>
    <xf numFmtId="0" fontId="28" fillId="0" borderId="28" xfId="0" applyFont="1" applyBorder="1"/>
    <xf numFmtId="165" fontId="35" fillId="0" borderId="21" xfId="0" applyNumberFormat="1" applyFont="1" applyFill="1" applyBorder="1"/>
    <xf numFmtId="165" fontId="35" fillId="0" borderId="56" xfId="0" applyNumberFormat="1" applyFont="1" applyBorder="1"/>
    <xf numFmtId="165" fontId="35" fillId="0" borderId="2" xfId="0" applyNumberFormat="1" applyFont="1" applyBorder="1"/>
    <xf numFmtId="165" fontId="35" fillId="0" borderId="54" xfId="0" applyNumberFormat="1" applyFont="1" applyBorder="1"/>
    <xf numFmtId="0" fontId="28" fillId="0" borderId="49" xfId="0" applyFont="1" applyBorder="1" applyAlignment="1">
      <alignment wrapText="1"/>
    </xf>
    <xf numFmtId="165" fontId="30" fillId="0" borderId="30" xfId="0" applyNumberFormat="1" applyFont="1" applyBorder="1"/>
    <xf numFmtId="165" fontId="35" fillId="0" borderId="5" xfId="0" applyNumberFormat="1" applyFont="1" applyBorder="1" applyAlignment="1">
      <alignment horizontal="center"/>
    </xf>
    <xf numFmtId="0" fontId="1" fillId="0" borderId="0" xfId="0" applyFont="1"/>
    <xf numFmtId="0" fontId="32" fillId="0" borderId="2" xfId="0" applyFont="1" applyFill="1" applyBorder="1" applyAlignment="1">
      <alignment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49" fillId="0" borderId="0" xfId="0" applyFont="1" applyBorder="1" applyAlignment="1"/>
    <xf numFmtId="0" fontId="50" fillId="0" borderId="0" xfId="0" applyFont="1" applyBorder="1"/>
    <xf numFmtId="0" fontId="30" fillId="4" borderId="0" xfId="0" applyFont="1" applyFill="1"/>
    <xf numFmtId="0" fontId="0" fillId="4" borderId="0" xfId="0" applyFill="1"/>
    <xf numFmtId="2" fontId="30" fillId="0" borderId="3" xfId="0" applyNumberFormat="1" applyFont="1" applyFill="1" applyBorder="1"/>
    <xf numFmtId="165" fontId="28" fillId="0" borderId="19" xfId="0" applyNumberFormat="1" applyFont="1" applyBorder="1"/>
    <xf numFmtId="0" fontId="33" fillId="0" borderId="4" xfId="0" applyFont="1" applyBorder="1" applyAlignment="1">
      <alignment horizontal="left" vertical="justify" wrapText="1"/>
    </xf>
    <xf numFmtId="165" fontId="30" fillId="4" borderId="3" xfId="0" applyNumberFormat="1" applyFont="1" applyFill="1" applyBorder="1" applyAlignment="1">
      <alignment horizontal="right"/>
    </xf>
    <xf numFmtId="0" fontId="31" fillId="5" borderId="1" xfId="8" applyFont="1" applyFill="1" applyBorder="1" applyAlignment="1">
      <alignment horizontal="center"/>
    </xf>
    <xf numFmtId="0" fontId="32" fillId="0" borderId="7" xfId="8" applyFont="1" applyFill="1" applyBorder="1"/>
    <xf numFmtId="0" fontId="31" fillId="0" borderId="8" xfId="8" applyFont="1" applyBorder="1" applyAlignment="1">
      <alignment horizontal="center"/>
    </xf>
    <xf numFmtId="0" fontId="31" fillId="0" borderId="9" xfId="8" applyFont="1" applyBorder="1" applyAlignment="1">
      <alignment horizontal="center"/>
    </xf>
    <xf numFmtId="0" fontId="34" fillId="0" borderId="8" xfId="8" applyFont="1" applyBorder="1" applyAlignment="1">
      <alignment horizontal="center" wrapText="1"/>
    </xf>
    <xf numFmtId="0" fontId="31" fillId="0" borderId="7" xfId="8" applyFont="1" applyBorder="1" applyAlignment="1">
      <alignment horizontal="center"/>
    </xf>
    <xf numFmtId="0" fontId="37" fillId="0" borderId="8" xfId="8" applyFont="1" applyBorder="1" applyAlignment="1">
      <alignment horizontal="center"/>
    </xf>
    <xf numFmtId="165" fontId="31" fillId="0" borderId="6" xfId="0" applyNumberFormat="1" applyFont="1" applyBorder="1"/>
    <xf numFmtId="0" fontId="31" fillId="5" borderId="2" xfId="8" applyFont="1" applyFill="1" applyBorder="1" applyAlignment="1">
      <alignment horizontal="center"/>
    </xf>
    <xf numFmtId="0" fontId="32" fillId="5" borderId="8" xfId="8" applyFont="1" applyFill="1" applyBorder="1"/>
    <xf numFmtId="0" fontId="32" fillId="0" borderId="9" xfId="8" applyFont="1" applyBorder="1"/>
    <xf numFmtId="0" fontId="32" fillId="0" borderId="7" xfId="8" applyFont="1" applyBorder="1"/>
    <xf numFmtId="0" fontId="32" fillId="0" borderId="8" xfId="8" applyFont="1" applyBorder="1"/>
    <xf numFmtId="0" fontId="32" fillId="0" borderId="24" xfId="8" applyFont="1" applyBorder="1"/>
    <xf numFmtId="0" fontId="28" fillId="0" borderId="57" xfId="8" applyFont="1" applyBorder="1"/>
    <xf numFmtId="0" fontId="28" fillId="0" borderId="56" xfId="8" applyFont="1" applyBorder="1"/>
    <xf numFmtId="0" fontId="31" fillId="0" borderId="24" xfId="8" applyFont="1" applyBorder="1" applyAlignment="1">
      <alignment horizontal="left"/>
    </xf>
    <xf numFmtId="165" fontId="35" fillId="4" borderId="35" xfId="8" applyNumberFormat="1" applyFont="1" applyFill="1" applyBorder="1"/>
    <xf numFmtId="165" fontId="28" fillId="4" borderId="3" xfId="0" applyNumberFormat="1" applyFont="1" applyFill="1" applyBorder="1" applyAlignment="1">
      <alignment horizontal="right"/>
    </xf>
    <xf numFmtId="165" fontId="28" fillId="6" borderId="3" xfId="7" applyNumberFormat="1" applyFont="1" applyFill="1" applyBorder="1" applyAlignment="1">
      <alignment horizontal="center"/>
    </xf>
    <xf numFmtId="165" fontId="35" fillId="6" borderId="3" xfId="7" applyNumberFormat="1" applyFont="1" applyFill="1" applyBorder="1" applyAlignment="1">
      <alignment horizontal="center"/>
    </xf>
    <xf numFmtId="0" fontId="31" fillId="0" borderId="47" xfId="0" applyFont="1" applyBorder="1"/>
    <xf numFmtId="0" fontId="31" fillId="0" borderId="14" xfId="0" applyFont="1" applyBorder="1"/>
    <xf numFmtId="0" fontId="31" fillId="0" borderId="14" xfId="0" applyFont="1" applyBorder="1" applyAlignment="1">
      <alignment horizontal="left"/>
    </xf>
    <xf numFmtId="0" fontId="31" fillId="0" borderId="17" xfId="0" applyFont="1" applyBorder="1"/>
    <xf numFmtId="0" fontId="32" fillId="0" borderId="8" xfId="0" applyFont="1" applyFill="1" applyBorder="1"/>
    <xf numFmtId="0" fontId="50" fillId="4" borderId="0" xfId="0" applyFont="1" applyFill="1" applyBorder="1"/>
    <xf numFmtId="0" fontId="12" fillId="4" borderId="0" xfId="0" applyFont="1" applyFill="1"/>
    <xf numFmtId="0" fontId="31" fillId="0" borderId="0" xfId="0" applyFont="1" applyFill="1" applyBorder="1"/>
    <xf numFmtId="0" fontId="0" fillId="0" borderId="0" xfId="0" applyFill="1" applyBorder="1"/>
    <xf numFmtId="1" fontId="51" fillId="0" borderId="0" xfId="0" applyNumberFormat="1" applyFont="1" applyBorder="1" applyAlignment="1">
      <alignment horizontal="center"/>
    </xf>
    <xf numFmtId="1" fontId="52" fillId="0" borderId="0" xfId="0" applyNumberFormat="1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0" fontId="51" fillId="0" borderId="0" xfId="0" applyFont="1" applyBorder="1" applyAlignment="1">
      <alignment horizontal="center"/>
    </xf>
    <xf numFmtId="165" fontId="31" fillId="0" borderId="55" xfId="0" applyNumberFormat="1" applyFont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165" fontId="31" fillId="0" borderId="3" xfId="0" applyNumberFormat="1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165" fontId="28" fillId="4" borderId="3" xfId="0" applyNumberFormat="1" applyFont="1" applyFill="1" applyBorder="1"/>
    <xf numFmtId="1" fontId="28" fillId="0" borderId="0" xfId="0" applyNumberFormat="1" applyFont="1" applyFill="1" applyBorder="1" applyAlignment="1">
      <alignment horizontal="left" indent="4"/>
    </xf>
    <xf numFmtId="0" fontId="7" fillId="0" borderId="0" xfId="0" applyFont="1" applyFill="1" applyBorder="1"/>
    <xf numFmtId="0" fontId="30" fillId="0" borderId="0" xfId="0" applyFont="1" applyFill="1" applyBorder="1"/>
    <xf numFmtId="0" fontId="28" fillId="0" borderId="0" xfId="0" applyFont="1" applyFill="1" applyBorder="1" applyAlignment="1"/>
    <xf numFmtId="0" fontId="28" fillId="4" borderId="14" xfId="0" applyFont="1" applyFill="1" applyBorder="1" applyAlignment="1">
      <alignment horizontal="left"/>
    </xf>
    <xf numFmtId="0" fontId="28" fillId="4" borderId="14" xfId="0" applyFont="1" applyFill="1" applyBorder="1" applyAlignment="1">
      <alignment horizontal="center"/>
    </xf>
    <xf numFmtId="0" fontId="35" fillId="4" borderId="14" xfId="0" applyFont="1" applyFill="1" applyBorder="1" applyAlignment="1">
      <alignment wrapText="1"/>
    </xf>
    <xf numFmtId="0" fontId="35" fillId="4" borderId="14" xfId="0" applyFont="1" applyFill="1" applyBorder="1"/>
    <xf numFmtId="0" fontId="28" fillId="4" borderId="14" xfId="0" quotePrefix="1" applyFont="1" applyFill="1" applyBorder="1" applyAlignment="1">
      <alignment horizontal="center"/>
    </xf>
    <xf numFmtId="1" fontId="28" fillId="4" borderId="3" xfId="0" applyNumberFormat="1" applyFont="1" applyFill="1" applyBorder="1" applyAlignment="1">
      <alignment horizontal="right"/>
    </xf>
    <xf numFmtId="0" fontId="0" fillId="0" borderId="0" xfId="0" applyFont="1"/>
    <xf numFmtId="0" fontId="28" fillId="0" borderId="0" xfId="0" applyFont="1" applyFill="1" applyBorder="1"/>
    <xf numFmtId="0" fontId="32" fillId="0" borderId="55" xfId="0" applyFont="1" applyFill="1" applyBorder="1" applyAlignment="1">
      <alignment vertical="center"/>
    </xf>
    <xf numFmtId="0" fontId="32" fillId="4" borderId="6" xfId="0" applyFont="1" applyFill="1" applyBorder="1" applyAlignment="1">
      <alignment horizontal="left" vertical="center"/>
    </xf>
    <xf numFmtId="0" fontId="57" fillId="0" borderId="0" xfId="0" applyFont="1"/>
    <xf numFmtId="165" fontId="57" fillId="0" borderId="0" xfId="0" applyNumberFormat="1" applyFont="1"/>
    <xf numFmtId="0" fontId="31" fillId="0" borderId="5" xfId="0" applyFont="1" applyBorder="1"/>
    <xf numFmtId="1" fontId="35" fillId="0" borderId="3" xfId="7" applyNumberFormat="1" applyFont="1" applyBorder="1" applyAlignment="1">
      <alignment horizontal="right"/>
    </xf>
    <xf numFmtId="1" fontId="41" fillId="0" borderId="3" xfId="7" applyNumberFormat="1" applyFont="1" applyBorder="1" applyAlignment="1">
      <alignment horizontal="right"/>
    </xf>
    <xf numFmtId="0" fontId="28" fillId="0" borderId="47" xfId="7" applyFont="1" applyBorder="1"/>
    <xf numFmtId="0" fontId="28" fillId="0" borderId="49" xfId="7" applyFont="1" applyBorder="1"/>
    <xf numFmtId="0" fontId="35" fillId="0" borderId="3" xfId="7" applyFont="1" applyBorder="1" applyAlignment="1">
      <alignment horizontal="center"/>
    </xf>
    <xf numFmtId="0" fontId="35" fillId="0" borderId="3" xfId="0" applyFont="1" applyBorder="1" applyAlignment="1">
      <alignment horizontal="center" wrapText="1"/>
    </xf>
    <xf numFmtId="0" fontId="29" fillId="0" borderId="3" xfId="7" applyFont="1" applyBorder="1"/>
    <xf numFmtId="0" fontId="29" fillId="0" borderId="3" xfId="0" applyFont="1" applyBorder="1" applyAlignment="1">
      <alignment horizontal="right"/>
    </xf>
    <xf numFmtId="0" fontId="30" fillId="0" borderId="10" xfId="0" applyFont="1" applyBorder="1" applyAlignment="1">
      <alignment horizontal="center"/>
    </xf>
    <xf numFmtId="0" fontId="28" fillId="6" borderId="3" xfId="7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" fontId="35" fillId="0" borderId="8" xfId="0" applyNumberFormat="1" applyFont="1" applyBorder="1"/>
    <xf numFmtId="1" fontId="35" fillId="0" borderId="35" xfId="0" applyNumberFormat="1" applyFont="1" applyBorder="1"/>
    <xf numFmtId="0" fontId="30" fillId="0" borderId="3" xfId="1" applyFont="1" applyBorder="1"/>
    <xf numFmtId="0" fontId="29" fillId="5" borderId="3" xfId="0" applyFont="1" applyFill="1" applyBorder="1" applyAlignment="1"/>
    <xf numFmtId="1" fontId="29" fillId="0" borderId="3" xfId="0" applyNumberFormat="1" applyFont="1" applyBorder="1"/>
    <xf numFmtId="0" fontId="35" fillId="4" borderId="7" xfId="0" applyFont="1" applyFill="1" applyBorder="1"/>
    <xf numFmtId="165" fontId="35" fillId="4" borderId="34" xfId="0" applyNumberFormat="1" applyFont="1" applyFill="1" applyBorder="1" applyAlignment="1">
      <alignment horizontal="center"/>
    </xf>
    <xf numFmtId="165" fontId="35" fillId="4" borderId="32" xfId="0" applyNumberFormat="1" applyFont="1" applyFill="1" applyBorder="1" applyAlignment="1">
      <alignment horizontal="center"/>
    </xf>
    <xf numFmtId="1" fontId="35" fillId="4" borderId="34" xfId="0" applyNumberFormat="1" applyFont="1" applyFill="1" applyBorder="1" applyAlignment="1">
      <alignment horizontal="center"/>
    </xf>
    <xf numFmtId="165" fontId="35" fillId="4" borderId="36" xfId="0" applyNumberFormat="1" applyFont="1" applyFill="1" applyBorder="1" applyAlignment="1">
      <alignment horizontal="right"/>
    </xf>
    <xf numFmtId="0" fontId="14" fillId="4" borderId="34" xfId="0" applyFont="1" applyFill="1" applyBorder="1"/>
    <xf numFmtId="165" fontId="37" fillId="0" borderId="3" xfId="0" applyNumberFormat="1" applyFont="1" applyBorder="1"/>
    <xf numFmtId="0" fontId="28" fillId="4" borderId="14" xfId="0" applyFont="1" applyFill="1" applyBorder="1"/>
    <xf numFmtId="0" fontId="28" fillId="0" borderId="53" xfId="0" applyFont="1" applyBorder="1" applyAlignment="1">
      <alignment vertical="justify"/>
    </xf>
    <xf numFmtId="1" fontId="29" fillId="0" borderId="3" xfId="0" applyNumberFormat="1" applyFont="1" applyBorder="1" applyAlignment="1">
      <alignment horizontal="right"/>
    </xf>
    <xf numFmtId="1" fontId="29" fillId="0" borderId="3" xfId="14" applyNumberFormat="1" applyFont="1" applyBorder="1"/>
    <xf numFmtId="165" fontId="29" fillId="0" borderId="3" xfId="0" applyNumberFormat="1" applyFont="1" applyBorder="1" applyAlignment="1">
      <alignment horizontal="right"/>
    </xf>
    <xf numFmtId="165" fontId="29" fillId="0" borderId="3" xfId="18" applyNumberFormat="1" applyFont="1" applyBorder="1" applyAlignment="1">
      <alignment horizontal="right"/>
    </xf>
    <xf numFmtId="1" fontId="29" fillId="0" borderId="3" xfId="13" applyNumberFormat="1" applyFont="1" applyBorder="1"/>
    <xf numFmtId="1" fontId="29" fillId="0" borderId="3" xfId="0" applyNumberFormat="1" applyFont="1" applyFill="1" applyBorder="1"/>
    <xf numFmtId="1" fontId="29" fillId="4" borderId="3" xfId="14" applyNumberFormat="1" applyFont="1" applyFill="1" applyBorder="1"/>
    <xf numFmtId="165" fontId="28" fillId="4" borderId="34" xfId="0" applyNumberFormat="1" applyFont="1" applyFill="1" applyBorder="1" applyAlignment="1">
      <alignment horizontal="center"/>
    </xf>
    <xf numFmtId="0" fontId="57" fillId="0" borderId="58" xfId="0" applyFont="1" applyBorder="1"/>
    <xf numFmtId="0" fontId="57" fillId="0" borderId="59" xfId="0" applyFont="1" applyBorder="1"/>
    <xf numFmtId="165" fontId="28" fillId="0" borderId="0" xfId="0" applyNumberFormat="1" applyFont="1" applyFill="1" applyBorder="1"/>
    <xf numFmtId="165" fontId="29" fillId="5" borderId="3" xfId="18" applyNumberFormat="1" applyFont="1" applyFill="1" applyBorder="1" applyAlignment="1">
      <alignment horizontal="right"/>
    </xf>
    <xf numFmtId="165" fontId="29" fillId="0" borderId="3" xfId="0" applyNumberFormat="1" applyFont="1" applyFill="1" applyBorder="1"/>
    <xf numFmtId="0" fontId="39" fillId="0" borderId="0" xfId="0" applyFont="1" applyBorder="1" applyAlignment="1">
      <alignment horizontal="center"/>
    </xf>
    <xf numFmtId="1" fontId="30" fillId="0" borderId="3" xfId="9" applyNumberFormat="1" applyFont="1" applyFill="1" applyBorder="1"/>
    <xf numFmtId="1" fontId="29" fillId="5" borderId="3" xfId="0" applyNumberFormat="1" applyFont="1" applyFill="1" applyBorder="1" applyAlignment="1"/>
    <xf numFmtId="0" fontId="30" fillId="0" borderId="3" xfId="9" applyFont="1" applyBorder="1"/>
    <xf numFmtId="0" fontId="30" fillId="0" borderId="3" xfId="5" applyFont="1" applyBorder="1"/>
    <xf numFmtId="0" fontId="30" fillId="4" borderId="3" xfId="1" applyFont="1" applyFill="1" applyBorder="1"/>
    <xf numFmtId="0" fontId="30" fillId="0" borderId="3" xfId="14" applyFont="1" applyBorder="1" applyAlignment="1">
      <alignment horizontal="left"/>
    </xf>
    <xf numFmtId="1" fontId="30" fillId="0" borderId="3" xfId="5" applyNumberFormat="1" applyFont="1" applyFill="1" applyBorder="1"/>
    <xf numFmtId="0" fontId="30" fillId="0" borderId="3" xfId="9" applyFont="1" applyBorder="1" applyAlignment="1">
      <alignment horizontal="left"/>
    </xf>
    <xf numFmtId="1" fontId="29" fillId="5" borderId="3" xfId="0" applyNumberFormat="1" applyFont="1" applyFill="1" applyBorder="1" applyAlignment="1">
      <alignment horizontal="right"/>
    </xf>
    <xf numFmtId="1" fontId="29" fillId="5" borderId="3" xfId="0" applyNumberFormat="1" applyFont="1" applyFill="1" applyBorder="1" applyAlignment="1">
      <alignment horizontal="center"/>
    </xf>
    <xf numFmtId="0" fontId="29" fillId="0" borderId="3" xfId="5" applyFont="1" applyBorder="1"/>
    <xf numFmtId="1" fontId="29" fillId="5" borderId="3" xfId="16" applyNumberFormat="1" applyFont="1" applyFill="1" applyBorder="1" applyAlignment="1">
      <alignment horizontal="right"/>
    </xf>
    <xf numFmtId="0" fontId="29" fillId="0" borderId="3" xfId="0" applyFont="1" applyBorder="1"/>
    <xf numFmtId="0" fontId="30" fillId="0" borderId="3" xfId="14" applyFont="1" applyFill="1" applyBorder="1" applyAlignment="1">
      <alignment horizontal="left"/>
    </xf>
    <xf numFmtId="0" fontId="29" fillId="0" borderId="3" xfId="1" applyFont="1" applyBorder="1"/>
    <xf numFmtId="165" fontId="29" fillId="5" borderId="3" xfId="0" applyNumberFormat="1" applyFont="1" applyFill="1" applyBorder="1" applyAlignment="1">
      <alignment horizontal="right"/>
    </xf>
    <xf numFmtId="0" fontId="31" fillId="0" borderId="11" xfId="0" applyFont="1" applyBorder="1" applyAlignment="1">
      <alignment horizontal="left"/>
    </xf>
    <xf numFmtId="0" fontId="31" fillId="0" borderId="60" xfId="0" applyFont="1" applyBorder="1" applyAlignment="1">
      <alignment horizontal="left"/>
    </xf>
    <xf numFmtId="0" fontId="31" fillId="0" borderId="61" xfId="0" applyFont="1" applyBorder="1"/>
    <xf numFmtId="0" fontId="31" fillId="5" borderId="57" xfId="0" applyFont="1" applyFill="1" applyBorder="1" applyAlignment="1">
      <alignment horizontal="center" vertical="center"/>
    </xf>
    <xf numFmtId="0" fontId="32" fillId="5" borderId="53" xfId="0" applyFont="1" applyFill="1" applyBorder="1" applyAlignment="1">
      <alignment horizontal="center" vertical="center"/>
    </xf>
    <xf numFmtId="0" fontId="26" fillId="0" borderId="0" xfId="0" applyFont="1"/>
    <xf numFmtId="0" fontId="31" fillId="0" borderId="57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62" xfId="0" applyFont="1" applyBorder="1" applyAlignment="1">
      <alignment horizontal="center" vertical="center" wrapText="1"/>
    </xf>
    <xf numFmtId="0" fontId="31" fillId="0" borderId="62" xfId="0" applyFont="1" applyBorder="1" applyAlignment="1">
      <alignment vertical="center"/>
    </xf>
    <xf numFmtId="0" fontId="28" fillId="0" borderId="2" xfId="0" applyFont="1" applyBorder="1" applyAlignment="1">
      <alignment horizontal="center"/>
    </xf>
    <xf numFmtId="0" fontId="31" fillId="0" borderId="1" xfId="0" applyFont="1" applyBorder="1" applyAlignment="1">
      <alignment vertical="center" wrapText="1"/>
    </xf>
    <xf numFmtId="0" fontId="31" fillId="0" borderId="62" xfId="0" applyFont="1" applyBorder="1" applyAlignment="1">
      <alignment vertical="center" wrapText="1"/>
    </xf>
    <xf numFmtId="2" fontId="29" fillId="0" borderId="3" xfId="18" applyNumberFormat="1" applyFont="1" applyBorder="1" applyAlignment="1">
      <alignment horizontal="right"/>
    </xf>
    <xf numFmtId="2" fontId="29" fillId="0" borderId="3" xfId="13" applyNumberFormat="1" applyFont="1" applyBorder="1"/>
    <xf numFmtId="165" fontId="29" fillId="0" borderId="3" xfId="0" applyNumberFormat="1" applyFont="1" applyBorder="1"/>
    <xf numFmtId="1" fontId="35" fillId="0" borderId="60" xfId="0" applyNumberFormat="1" applyFont="1" applyFill="1" applyBorder="1"/>
    <xf numFmtId="0" fontId="34" fillId="0" borderId="0" xfId="0" applyFont="1" applyFill="1" applyBorder="1"/>
    <xf numFmtId="1" fontId="34" fillId="0" borderId="0" xfId="1" applyNumberFormat="1" applyFont="1" applyFill="1" applyBorder="1"/>
    <xf numFmtId="165" fontId="35" fillId="0" borderId="35" xfId="0" applyNumberFormat="1" applyFont="1" applyBorder="1" applyAlignment="1">
      <alignment horizontal="center"/>
    </xf>
    <xf numFmtId="0" fontId="8" fillId="5" borderId="57" xfId="7" applyFont="1" applyFill="1" applyBorder="1" applyAlignment="1">
      <alignment horizontal="center"/>
    </xf>
    <xf numFmtId="0" fontId="8" fillId="5" borderId="64" xfId="7" applyFont="1" applyFill="1" applyBorder="1" applyAlignment="1">
      <alignment horizontal="center"/>
    </xf>
    <xf numFmtId="0" fontId="35" fillId="6" borderId="3" xfId="7" applyFont="1" applyFill="1" applyBorder="1" applyAlignment="1">
      <alignment horizontal="center"/>
    </xf>
    <xf numFmtId="1" fontId="35" fillId="0" borderId="3" xfId="7" applyNumberFormat="1" applyFont="1" applyBorder="1" applyAlignment="1">
      <alignment horizontal="center"/>
    </xf>
    <xf numFmtId="165" fontId="35" fillId="0" borderId="3" xfId="7" applyNumberFormat="1" applyFont="1" applyBorder="1"/>
    <xf numFmtId="165" fontId="35" fillId="6" borderId="3" xfId="7" applyNumberFormat="1" applyFont="1" applyFill="1" applyBorder="1"/>
    <xf numFmtId="165" fontId="35" fillId="4" borderId="40" xfId="0" applyNumberFormat="1" applyFont="1" applyFill="1" applyBorder="1" applyAlignment="1">
      <alignment horizontal="center"/>
    </xf>
    <xf numFmtId="165" fontId="35" fillId="4" borderId="43" xfId="0" applyNumberFormat="1" applyFont="1" applyFill="1" applyBorder="1" applyAlignment="1">
      <alignment horizontal="center"/>
    </xf>
    <xf numFmtId="0" fontId="58" fillId="0" borderId="0" xfId="8" applyFont="1"/>
    <xf numFmtId="0" fontId="59" fillId="0" borderId="0" xfId="8" applyFont="1"/>
    <xf numFmtId="165" fontId="29" fillId="4" borderId="3" xfId="18" applyNumberFormat="1" applyFont="1" applyFill="1" applyBorder="1" applyAlignment="1">
      <alignment horizontal="right"/>
    </xf>
    <xf numFmtId="1" fontId="29" fillId="4" borderId="3" xfId="13" applyNumberFormat="1" applyFont="1" applyFill="1" applyBorder="1"/>
    <xf numFmtId="165" fontId="29" fillId="4" borderId="3" xfId="0" applyNumberFormat="1" applyFont="1" applyFill="1" applyBorder="1" applyAlignment="1">
      <alignment horizontal="right"/>
    </xf>
    <xf numFmtId="0" fontId="28" fillId="4" borderId="0" xfId="0" applyFont="1" applyFill="1"/>
    <xf numFmtId="165" fontId="28" fillId="4" borderId="0" xfId="0" applyNumberFormat="1" applyFont="1" applyFill="1"/>
    <xf numFmtId="0" fontId="30" fillId="4" borderId="3" xfId="0" applyFont="1" applyFill="1" applyBorder="1" applyAlignment="1">
      <alignment horizontal="right"/>
    </xf>
    <xf numFmtId="0" fontId="0" fillId="4" borderId="0" xfId="0" applyFont="1" applyFill="1"/>
    <xf numFmtId="0" fontId="0" fillId="2" borderId="54" xfId="7" applyFont="1" applyFill="1" applyBorder="1" applyAlignment="1"/>
    <xf numFmtId="0" fontId="8" fillId="5" borderId="1" xfId="7" applyFont="1" applyFill="1" applyBorder="1" applyAlignment="1">
      <alignment horizontal="center"/>
    </xf>
    <xf numFmtId="0" fontId="8" fillId="5" borderId="53" xfId="7" applyFont="1" applyFill="1" applyBorder="1" applyAlignment="1">
      <alignment horizontal="center"/>
    </xf>
    <xf numFmtId="0" fontId="8" fillId="5" borderId="23" xfId="7" applyFont="1" applyFill="1" applyBorder="1" applyAlignment="1">
      <alignment horizontal="center"/>
    </xf>
    <xf numFmtId="165" fontId="32" fillId="5" borderId="3" xfId="7" applyNumberFormat="1" applyFont="1" applyFill="1" applyBorder="1"/>
    <xf numFmtId="0" fontId="8" fillId="5" borderId="26" xfId="7" applyFont="1" applyFill="1" applyBorder="1" applyAlignment="1">
      <alignment horizontal="center"/>
    </xf>
    <xf numFmtId="0" fontId="8" fillId="5" borderId="65" xfId="7" applyFont="1" applyFill="1" applyBorder="1" applyAlignment="1">
      <alignment horizontal="center"/>
    </xf>
    <xf numFmtId="165" fontId="2" fillId="0" borderId="0" xfId="7" applyNumberFormat="1"/>
    <xf numFmtId="165" fontId="32" fillId="5" borderId="3" xfId="0" applyNumberFormat="1" applyFont="1" applyFill="1" applyBorder="1" applyAlignment="1">
      <alignment horizontal="center"/>
    </xf>
    <xf numFmtId="0" fontId="28" fillId="4" borderId="1" xfId="0" applyFont="1" applyFill="1" applyBorder="1" applyAlignment="1">
      <alignment horizontal="center"/>
    </xf>
    <xf numFmtId="0" fontId="30" fillId="4" borderId="16" xfId="0" applyFont="1" applyFill="1" applyBorder="1"/>
    <xf numFmtId="0" fontId="3" fillId="0" borderId="0" xfId="8" applyFont="1"/>
    <xf numFmtId="165" fontId="3" fillId="0" borderId="0" xfId="8" applyNumberFormat="1" applyFont="1"/>
    <xf numFmtId="0" fontId="35" fillId="4" borderId="25" xfId="0" applyFont="1" applyFill="1" applyBorder="1" applyAlignment="1">
      <alignment horizontal="left" wrapText="1"/>
    </xf>
    <xf numFmtId="0" fontId="35" fillId="4" borderId="14" xfId="0" applyFont="1" applyFill="1" applyBorder="1" applyAlignment="1">
      <alignment horizontal="left"/>
    </xf>
    <xf numFmtId="1" fontId="28" fillId="0" borderId="60" xfId="0" applyNumberFormat="1" applyFont="1" applyFill="1" applyBorder="1" applyAlignment="1">
      <alignment horizontal="right"/>
    </xf>
    <xf numFmtId="1" fontId="28" fillId="0" borderId="0" xfId="0" applyNumberFormat="1" applyFont="1" applyFill="1" applyBorder="1" applyAlignment="1">
      <alignment horizontal="right"/>
    </xf>
    <xf numFmtId="1" fontId="12" fillId="0" borderId="0" xfId="0" applyNumberFormat="1" applyFont="1" applyBorder="1" applyAlignment="1">
      <alignment horizontal="right"/>
    </xf>
    <xf numFmtId="1" fontId="7" fillId="0" borderId="0" xfId="0" applyNumberFormat="1" applyFont="1" applyBorder="1"/>
    <xf numFmtId="1" fontId="7" fillId="0" borderId="0" xfId="0" applyNumberFormat="1" applyFont="1" applyBorder="1" applyAlignment="1">
      <alignment horizontal="center"/>
    </xf>
    <xf numFmtId="1" fontId="7" fillId="0" borderId="0" xfId="16" applyNumberFormat="1" applyFont="1" applyBorder="1" applyAlignment="1">
      <alignment horizontal="right"/>
    </xf>
    <xf numFmtId="1" fontId="18" fillId="0" borderId="0" xfId="0" applyNumberFormat="1" applyFont="1" applyBorder="1" applyAlignment="1">
      <alignment horizontal="right"/>
    </xf>
    <xf numFmtId="1" fontId="0" fillId="0" borderId="0" xfId="0" applyNumberFormat="1" applyBorder="1"/>
    <xf numFmtId="1" fontId="28" fillId="0" borderId="61" xfId="0" applyNumberFormat="1" applyFont="1" applyFill="1" applyBorder="1" applyAlignment="1">
      <alignment horizontal="right"/>
    </xf>
    <xf numFmtId="1" fontId="35" fillId="0" borderId="65" xfId="0" applyNumberFormat="1" applyFont="1" applyFill="1" applyBorder="1"/>
    <xf numFmtId="1" fontId="0" fillId="0" borderId="0" xfId="0" applyNumberFormat="1" applyFill="1" applyBorder="1"/>
    <xf numFmtId="1" fontId="28" fillId="0" borderId="60" xfId="0" applyNumberFormat="1" applyFont="1" applyFill="1" applyBorder="1"/>
    <xf numFmtId="1" fontId="60" fillId="5" borderId="48" xfId="0" applyNumberFormat="1" applyFont="1" applyFill="1" applyBorder="1"/>
    <xf numFmtId="165" fontId="58" fillId="0" borderId="0" xfId="8" applyNumberFormat="1" applyFont="1"/>
    <xf numFmtId="1" fontId="31" fillId="0" borderId="0" xfId="0" applyNumberFormat="1" applyFont="1" applyFill="1" applyBorder="1"/>
    <xf numFmtId="1" fontId="31" fillId="0" borderId="0" xfId="10" applyNumberFormat="1" applyFont="1" applyFill="1" applyBorder="1" applyAlignment="1" applyProtection="1">
      <protection locked="0"/>
    </xf>
    <xf numFmtId="0" fontId="35" fillId="4" borderId="49" xfId="0" applyFont="1" applyFill="1" applyBorder="1" applyAlignment="1">
      <alignment wrapText="1"/>
    </xf>
    <xf numFmtId="0" fontId="28" fillId="0" borderId="49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165" fontId="35" fillId="0" borderId="5" xfId="0" applyNumberFormat="1" applyFont="1" applyFill="1" applyBorder="1" applyAlignment="1">
      <alignment horizontal="center"/>
    </xf>
    <xf numFmtId="0" fontId="28" fillId="0" borderId="3" xfId="0" applyFont="1" applyBorder="1" applyAlignment="1">
      <alignment horizontal="center" vertical="center"/>
    </xf>
    <xf numFmtId="165" fontId="35" fillId="0" borderId="3" xfId="0" applyNumberFormat="1" applyFont="1" applyBorder="1" applyAlignment="1">
      <alignment horizontal="center" vertical="center"/>
    </xf>
    <xf numFmtId="0" fontId="35" fillId="5" borderId="68" xfId="0" applyFont="1" applyFill="1" applyBorder="1" applyAlignment="1">
      <alignment horizontal="center"/>
    </xf>
    <xf numFmtId="0" fontId="35" fillId="5" borderId="6" xfId="0" applyFont="1" applyFill="1" applyBorder="1" applyAlignment="1">
      <alignment horizontal="center"/>
    </xf>
    <xf numFmtId="165" fontId="35" fillId="5" borderId="63" xfId="0" applyNumberFormat="1" applyFont="1" applyFill="1" applyBorder="1" applyAlignment="1">
      <alignment horizontal="center"/>
    </xf>
    <xf numFmtId="1" fontId="35" fillId="0" borderId="69" xfId="0" applyNumberFormat="1" applyFont="1" applyBorder="1" applyAlignment="1">
      <alignment horizontal="center"/>
    </xf>
    <xf numFmtId="165" fontId="35" fillId="0" borderId="6" xfId="0" applyNumberFormat="1" applyFont="1" applyBorder="1" applyAlignment="1">
      <alignment horizontal="center"/>
    </xf>
    <xf numFmtId="165" fontId="35" fillId="0" borderId="12" xfId="0" applyNumberFormat="1" applyFont="1" applyFill="1" applyBorder="1" applyAlignment="1">
      <alignment horizontal="center"/>
    </xf>
    <xf numFmtId="165" fontId="35" fillId="0" borderId="52" xfId="0" applyNumberFormat="1" applyFont="1" applyBorder="1" applyAlignment="1">
      <alignment horizontal="center"/>
    </xf>
    <xf numFmtId="165" fontId="35" fillId="0" borderId="28" xfId="0" applyNumberFormat="1" applyFont="1" applyFill="1" applyBorder="1" applyAlignment="1">
      <alignment horizontal="center"/>
    </xf>
    <xf numFmtId="0" fontId="35" fillId="0" borderId="12" xfId="0" applyFont="1" applyFill="1" applyBorder="1" applyAlignment="1">
      <alignment horizontal="center"/>
    </xf>
    <xf numFmtId="165" fontId="35" fillId="0" borderId="15" xfId="0" applyNumberFormat="1" applyFont="1" applyFill="1" applyBorder="1" applyAlignment="1">
      <alignment horizontal="center"/>
    </xf>
    <xf numFmtId="0" fontId="35" fillId="0" borderId="6" xfId="0" applyFont="1" applyFill="1" applyBorder="1" applyAlignment="1">
      <alignment horizontal="center"/>
    </xf>
    <xf numFmtId="0" fontId="35" fillId="0" borderId="68" xfId="0" applyFont="1" applyFill="1" applyBorder="1" applyAlignment="1">
      <alignment horizontal="center"/>
    </xf>
    <xf numFmtId="165" fontId="35" fillId="0" borderId="6" xfId="0" applyNumberFormat="1" applyFont="1" applyFill="1" applyBorder="1" applyAlignment="1">
      <alignment horizontal="center"/>
    </xf>
    <xf numFmtId="165" fontId="35" fillId="0" borderId="63" xfId="0" applyNumberFormat="1" applyFont="1" applyFill="1" applyBorder="1" applyAlignment="1">
      <alignment horizontal="center"/>
    </xf>
    <xf numFmtId="0" fontId="35" fillId="5" borderId="13" xfId="0" applyFont="1" applyFill="1" applyBorder="1" applyAlignment="1">
      <alignment horizontal="center"/>
    </xf>
    <xf numFmtId="0" fontId="35" fillId="5" borderId="3" xfId="0" applyFont="1" applyFill="1" applyBorder="1" applyAlignment="1">
      <alignment horizontal="center"/>
    </xf>
    <xf numFmtId="165" fontId="35" fillId="5" borderId="16" xfId="0" applyNumberFormat="1" applyFont="1" applyFill="1" applyBorder="1" applyAlignment="1">
      <alignment horizontal="center"/>
    </xf>
    <xf numFmtId="165" fontId="35" fillId="0" borderId="3" xfId="0" applyNumberFormat="1" applyFont="1" applyFill="1" applyBorder="1" applyAlignment="1">
      <alignment horizontal="center"/>
    </xf>
    <xf numFmtId="165" fontId="35" fillId="0" borderId="21" xfId="0" applyNumberFormat="1" applyFont="1" applyBorder="1" applyAlignment="1">
      <alignment horizontal="center"/>
    </xf>
    <xf numFmtId="165" fontId="35" fillId="0" borderId="13" xfId="0" applyNumberFormat="1" applyFont="1" applyFill="1" applyBorder="1" applyAlignment="1">
      <alignment horizontal="center"/>
    </xf>
    <xf numFmtId="165" fontId="35" fillId="4" borderId="3" xfId="0" applyNumberFormat="1" applyFont="1" applyFill="1" applyBorder="1" applyAlignment="1">
      <alignment horizontal="center"/>
    </xf>
    <xf numFmtId="165" fontId="35" fillId="0" borderId="16" xfId="0" applyNumberFormat="1" applyFont="1" applyFill="1" applyBorder="1" applyAlignment="1">
      <alignment horizontal="center"/>
    </xf>
    <xf numFmtId="0" fontId="35" fillId="5" borderId="16" xfId="0" applyFont="1" applyFill="1" applyBorder="1" applyAlignment="1">
      <alignment horizontal="center"/>
    </xf>
    <xf numFmtId="1" fontId="35" fillId="0" borderId="4" xfId="0" applyNumberFormat="1" applyFont="1" applyBorder="1" applyAlignment="1">
      <alignment horizontal="center"/>
    </xf>
    <xf numFmtId="0" fontId="35" fillId="0" borderId="13" xfId="0" applyFont="1" applyFill="1" applyBorder="1" applyAlignment="1">
      <alignment horizontal="center"/>
    </xf>
    <xf numFmtId="1" fontId="28" fillId="4" borderId="4" xfId="0" applyNumberFormat="1" applyFont="1" applyFill="1" applyBorder="1" applyAlignment="1">
      <alignment horizontal="center"/>
    </xf>
    <xf numFmtId="165" fontId="28" fillId="4" borderId="3" xfId="0" applyNumberFormat="1" applyFont="1" applyFill="1" applyBorder="1" applyAlignment="1">
      <alignment horizontal="center"/>
    </xf>
    <xf numFmtId="165" fontId="28" fillId="0" borderId="3" xfId="0" applyNumberFormat="1" applyFont="1" applyFill="1" applyBorder="1" applyAlignment="1">
      <alignment horizontal="center"/>
    </xf>
    <xf numFmtId="165" fontId="28" fillId="4" borderId="21" xfId="0" applyNumberFormat="1" applyFont="1" applyFill="1" applyBorder="1" applyAlignment="1">
      <alignment horizontal="center"/>
    </xf>
    <xf numFmtId="0" fontId="28" fillId="4" borderId="13" xfId="0" applyFont="1" applyFill="1" applyBorder="1" applyAlignment="1">
      <alignment horizontal="center"/>
    </xf>
    <xf numFmtId="165" fontId="28" fillId="0" borderId="16" xfId="0" applyNumberFormat="1" applyFont="1" applyFill="1" applyBorder="1" applyAlignment="1">
      <alignment horizontal="center"/>
    </xf>
    <xf numFmtId="165" fontId="35" fillId="4" borderId="21" xfId="0" applyNumberFormat="1" applyFont="1" applyFill="1" applyBorder="1" applyAlignment="1">
      <alignment horizontal="center"/>
    </xf>
    <xf numFmtId="0" fontId="35" fillId="4" borderId="13" xfId="0" applyFont="1" applyFill="1" applyBorder="1" applyAlignment="1">
      <alignment horizontal="center"/>
    </xf>
    <xf numFmtId="1" fontId="35" fillId="4" borderId="4" xfId="0" applyNumberFormat="1" applyFont="1" applyFill="1" applyBorder="1" applyAlignment="1">
      <alignment horizontal="center"/>
    </xf>
    <xf numFmtId="1" fontId="35" fillId="4" borderId="3" xfId="0" applyNumberFormat="1" applyFont="1" applyFill="1" applyBorder="1" applyAlignment="1">
      <alignment horizontal="center"/>
    </xf>
    <xf numFmtId="0" fontId="35" fillId="5" borderId="13" xfId="0" quotePrefix="1" applyFont="1" applyFill="1" applyBorder="1" applyAlignment="1">
      <alignment horizontal="center"/>
    </xf>
    <xf numFmtId="3" fontId="35" fillId="5" borderId="3" xfId="0" applyNumberFormat="1" applyFont="1" applyFill="1" applyBorder="1" applyAlignment="1">
      <alignment horizontal="center"/>
    </xf>
    <xf numFmtId="3" fontId="35" fillId="5" borderId="16" xfId="0" applyNumberFormat="1" applyFont="1" applyFill="1" applyBorder="1" applyAlignment="1">
      <alignment horizontal="center"/>
    </xf>
    <xf numFmtId="1" fontId="28" fillId="0" borderId="3" xfId="0" applyNumberFormat="1" applyFont="1" applyFill="1" applyBorder="1" applyAlignment="1">
      <alignment horizontal="center"/>
    </xf>
    <xf numFmtId="165" fontId="35" fillId="4" borderId="6" xfId="0" applyNumberFormat="1" applyFont="1" applyFill="1" applyBorder="1" applyAlignment="1">
      <alignment horizontal="center"/>
    </xf>
    <xf numFmtId="165" fontId="35" fillId="0" borderId="4" xfId="0" applyNumberFormat="1" applyFont="1" applyBorder="1" applyAlignment="1">
      <alignment horizontal="center"/>
    </xf>
    <xf numFmtId="165" fontId="61" fillId="0" borderId="4" xfId="0" applyNumberFormat="1" applyFont="1" applyFill="1" applyBorder="1" applyAlignment="1">
      <alignment horizontal="center"/>
    </xf>
    <xf numFmtId="165" fontId="35" fillId="0" borderId="21" xfId="0" applyNumberFormat="1" applyFont="1" applyFill="1" applyBorder="1" applyAlignment="1">
      <alignment horizontal="center"/>
    </xf>
    <xf numFmtId="165" fontId="35" fillId="0" borderId="4" xfId="0" applyNumberFormat="1" applyFont="1" applyFill="1" applyBorder="1" applyAlignment="1">
      <alignment horizontal="center"/>
    </xf>
    <xf numFmtId="165" fontId="35" fillId="0" borderId="13" xfId="0" applyNumberFormat="1" applyFont="1" applyBorder="1" applyAlignment="1">
      <alignment horizontal="center"/>
    </xf>
    <xf numFmtId="0" fontId="35" fillId="5" borderId="37" xfId="0" applyFont="1" applyFill="1" applyBorder="1" applyAlignment="1">
      <alignment horizontal="center"/>
    </xf>
    <xf numFmtId="0" fontId="35" fillId="5" borderId="5" xfId="0" applyFont="1" applyFill="1" applyBorder="1" applyAlignment="1">
      <alignment horizontal="center"/>
    </xf>
    <xf numFmtId="165" fontId="35" fillId="5" borderId="38" xfId="0" applyNumberFormat="1" applyFont="1" applyFill="1" applyBorder="1" applyAlignment="1">
      <alignment horizontal="center"/>
    </xf>
    <xf numFmtId="165" fontId="35" fillId="0" borderId="11" xfId="0" applyNumberFormat="1" applyFont="1" applyFill="1" applyBorder="1" applyAlignment="1">
      <alignment horizontal="center"/>
    </xf>
    <xf numFmtId="165" fontId="35" fillId="4" borderId="5" xfId="0" applyNumberFormat="1" applyFont="1" applyFill="1" applyBorder="1" applyAlignment="1">
      <alignment horizontal="center"/>
    </xf>
    <xf numFmtId="165" fontId="35" fillId="0" borderId="46" xfId="0" applyNumberFormat="1" applyFont="1" applyFill="1" applyBorder="1" applyAlignment="1">
      <alignment horizontal="center"/>
    </xf>
    <xf numFmtId="0" fontId="35" fillId="0" borderId="37" xfId="0" applyFont="1" applyFill="1" applyBorder="1" applyAlignment="1">
      <alignment horizontal="center"/>
    </xf>
    <xf numFmtId="165" fontId="28" fillId="0" borderId="5" xfId="0" applyNumberFormat="1" applyFont="1" applyFill="1" applyBorder="1" applyAlignment="1">
      <alignment horizontal="center"/>
    </xf>
    <xf numFmtId="165" fontId="35" fillId="0" borderId="38" xfId="0" applyNumberFormat="1" applyFont="1" applyFill="1" applyBorder="1" applyAlignment="1">
      <alignment horizontal="center"/>
    </xf>
    <xf numFmtId="0" fontId="35" fillId="0" borderId="3" xfId="0" applyFont="1" applyFill="1" applyBorder="1" applyAlignment="1">
      <alignment horizontal="center"/>
    </xf>
    <xf numFmtId="0" fontId="35" fillId="5" borderId="3" xfId="0" applyFont="1" applyFill="1" applyBorder="1" applyAlignment="1">
      <alignment horizontal="center" vertical="center"/>
    </xf>
    <xf numFmtId="165" fontId="35" fillId="5" borderId="3" xfId="0" applyNumberFormat="1" applyFont="1" applyFill="1" applyBorder="1" applyAlignment="1">
      <alignment horizontal="center" vertical="center"/>
    </xf>
    <xf numFmtId="165" fontId="35" fillId="0" borderId="3" xfId="0" applyNumberFormat="1" applyFont="1" applyFill="1" applyBorder="1" applyAlignment="1">
      <alignment horizontal="center" vertical="center"/>
    </xf>
    <xf numFmtId="165" fontId="35" fillId="4" borderId="3" xfId="0" applyNumberFormat="1" applyFont="1" applyFill="1" applyBorder="1" applyAlignment="1">
      <alignment horizontal="center" vertical="center"/>
    </xf>
    <xf numFmtId="0" fontId="32" fillId="4" borderId="3" xfId="0" applyFont="1" applyFill="1" applyBorder="1" applyAlignment="1">
      <alignment wrapText="1"/>
    </xf>
    <xf numFmtId="0" fontId="41" fillId="4" borderId="3" xfId="0" applyFont="1" applyFill="1" applyBorder="1" applyAlignment="1">
      <alignment wrapText="1"/>
    </xf>
    <xf numFmtId="0" fontId="31" fillId="0" borderId="4" xfId="0" applyFont="1" applyBorder="1"/>
    <xf numFmtId="0" fontId="28" fillId="0" borderId="58" xfId="0" applyFont="1" applyBorder="1"/>
    <xf numFmtId="0" fontId="28" fillId="0" borderId="59" xfId="0" applyFont="1" applyBorder="1"/>
    <xf numFmtId="0" fontId="28" fillId="4" borderId="48" xfId="0" applyFont="1" applyFill="1" applyBorder="1"/>
    <xf numFmtId="165" fontId="31" fillId="0" borderId="69" xfId="11" applyNumberFormat="1" applyFont="1" applyBorder="1"/>
    <xf numFmtId="0" fontId="31" fillId="0" borderId="6" xfId="0" applyFont="1" applyBorder="1"/>
    <xf numFmtId="165" fontId="32" fillId="6" borderId="6" xfId="8" applyNumberFormat="1" applyFont="1" applyFill="1" applyBorder="1"/>
    <xf numFmtId="165" fontId="31" fillId="0" borderId="4" xfId="11" applyNumberFormat="1" applyFont="1" applyBorder="1"/>
    <xf numFmtId="0" fontId="31" fillId="4" borderId="3" xfId="0" applyFont="1" applyFill="1" applyBorder="1"/>
    <xf numFmtId="165" fontId="31" fillId="0" borderId="44" xfId="11" applyNumberFormat="1" applyFont="1" applyBorder="1"/>
    <xf numFmtId="0" fontId="31" fillId="0" borderId="10" xfId="0" applyFont="1" applyBorder="1"/>
    <xf numFmtId="0" fontId="31" fillId="0" borderId="10" xfId="11" applyFont="1" applyBorder="1"/>
    <xf numFmtId="165" fontId="32" fillId="6" borderId="42" xfId="8" applyNumberFormat="1" applyFont="1" applyFill="1" applyBorder="1"/>
    <xf numFmtId="0" fontId="31" fillId="0" borderId="12" xfId="11" applyFont="1" applyBorder="1"/>
    <xf numFmtId="165" fontId="32" fillId="0" borderId="12" xfId="8" applyNumberFormat="1" applyFont="1" applyBorder="1"/>
    <xf numFmtId="1" fontId="35" fillId="0" borderId="28" xfId="1" applyNumberFormat="1" applyFont="1" applyFill="1" applyBorder="1"/>
    <xf numFmtId="0" fontId="28" fillId="0" borderId="37" xfId="0" applyFont="1" applyBorder="1"/>
    <xf numFmtId="0" fontId="28" fillId="0" borderId="5" xfId="0" applyFont="1" applyBorder="1"/>
    <xf numFmtId="165" fontId="35" fillId="0" borderId="38" xfId="0" applyNumberFormat="1" applyFont="1" applyBorder="1"/>
    <xf numFmtId="165" fontId="28" fillId="0" borderId="37" xfId="0" applyNumberFormat="1" applyFont="1" applyBorder="1"/>
    <xf numFmtId="0" fontId="28" fillId="0" borderId="37" xfId="0" applyFont="1" applyFill="1" applyBorder="1"/>
    <xf numFmtId="165" fontId="33" fillId="0" borderId="63" xfId="8" applyNumberFormat="1" applyFont="1" applyBorder="1"/>
    <xf numFmtId="0" fontId="31" fillId="0" borderId="31" xfId="0" applyFont="1" applyBorder="1"/>
    <xf numFmtId="1" fontId="31" fillId="0" borderId="15" xfId="8" applyNumberFormat="1" applyFont="1" applyBorder="1"/>
    <xf numFmtId="0" fontId="31" fillId="0" borderId="3" xfId="11" applyFont="1" applyBorder="1"/>
    <xf numFmtId="165" fontId="31" fillId="0" borderId="15" xfId="8" applyNumberFormat="1" applyFont="1" applyBorder="1"/>
    <xf numFmtId="1" fontId="29" fillId="5" borderId="48" xfId="0" applyNumberFormat="1" applyFont="1" applyFill="1" applyBorder="1" applyAlignment="1">
      <alignment horizontal="center" vertical="center"/>
    </xf>
    <xf numFmtId="0" fontId="31" fillId="0" borderId="44" xfId="0" applyFont="1" applyBorder="1"/>
    <xf numFmtId="165" fontId="37" fillId="0" borderId="63" xfId="8" applyNumberFormat="1" applyFont="1" applyBorder="1"/>
    <xf numFmtId="165" fontId="32" fillId="0" borderId="43" xfId="8" applyNumberFormat="1" applyFont="1" applyBorder="1"/>
    <xf numFmtId="165" fontId="32" fillId="0" borderId="40" xfId="8" applyNumberFormat="1" applyFont="1" applyBorder="1"/>
    <xf numFmtId="1" fontId="32" fillId="0" borderId="15" xfId="8" applyNumberFormat="1" applyFont="1" applyBorder="1"/>
    <xf numFmtId="165" fontId="29" fillId="0" borderId="3" xfId="13" applyNumberFormat="1" applyFont="1" applyBorder="1"/>
    <xf numFmtId="0" fontId="30" fillId="0" borderId="3" xfId="1" applyFont="1" applyBorder="1" applyAlignment="1">
      <alignment horizontal="left"/>
    </xf>
    <xf numFmtId="165" fontId="29" fillId="4" borderId="3" xfId="14" applyNumberFormat="1" applyFont="1" applyFill="1" applyBorder="1"/>
    <xf numFmtId="165" fontId="28" fillId="0" borderId="5" xfId="12" applyNumberFormat="1" applyFont="1" applyBorder="1" applyAlignment="1">
      <alignment horizontal="right"/>
    </xf>
    <xf numFmtId="165" fontId="35" fillId="0" borderId="35" xfId="7" applyNumberFormat="1" applyFont="1" applyBorder="1"/>
    <xf numFmtId="14" fontId="32" fillId="4" borderId="1" xfId="0" applyNumberFormat="1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/>
    </xf>
    <xf numFmtId="0" fontId="31" fillId="4" borderId="64" xfId="0" applyFont="1" applyFill="1" applyBorder="1" applyAlignment="1">
      <alignment horizontal="center"/>
    </xf>
    <xf numFmtId="0" fontId="32" fillId="4" borderId="23" xfId="0" applyFont="1" applyFill="1" applyBorder="1" applyAlignment="1">
      <alignment horizontal="center"/>
    </xf>
    <xf numFmtId="0" fontId="31" fillId="4" borderId="2" xfId="0" applyFont="1" applyFill="1" applyBorder="1" applyAlignment="1">
      <alignment horizontal="center"/>
    </xf>
    <xf numFmtId="0" fontId="31" fillId="4" borderId="22" xfId="0" applyFont="1" applyFill="1" applyBorder="1" applyAlignment="1">
      <alignment horizontal="center"/>
    </xf>
    <xf numFmtId="0" fontId="31" fillId="4" borderId="23" xfId="0" applyFont="1" applyFill="1" applyBorder="1" applyAlignment="1">
      <alignment horizontal="center"/>
    </xf>
    <xf numFmtId="0" fontId="24" fillId="0" borderId="0" xfId="0" applyFont="1" applyBorder="1"/>
    <xf numFmtId="0" fontId="37" fillId="0" borderId="32" xfId="0" applyFont="1" applyBorder="1"/>
    <xf numFmtId="0" fontId="37" fillId="0" borderId="36" xfId="0" applyFont="1" applyBorder="1"/>
    <xf numFmtId="0" fontId="32" fillId="0" borderId="33" xfId="0" applyFont="1" applyFill="1" applyBorder="1"/>
    <xf numFmtId="0" fontId="32" fillId="0" borderId="35" xfId="0" applyFont="1" applyFill="1" applyBorder="1"/>
    <xf numFmtId="0" fontId="32" fillId="0" borderId="24" xfId="0" applyFont="1" applyFill="1" applyBorder="1"/>
    <xf numFmtId="165" fontId="32" fillId="0" borderId="32" xfId="0" applyNumberFormat="1" applyFont="1" applyFill="1" applyBorder="1"/>
    <xf numFmtId="165" fontId="32" fillId="0" borderId="35" xfId="0" applyNumberFormat="1" applyFont="1" applyFill="1" applyBorder="1"/>
    <xf numFmtId="165" fontId="32" fillId="0" borderId="34" xfId="0" applyNumberFormat="1" applyFont="1" applyFill="1" applyBorder="1"/>
    <xf numFmtId="165" fontId="32" fillId="0" borderId="8" xfId="0" applyNumberFormat="1" applyFont="1" applyFill="1" applyBorder="1"/>
    <xf numFmtId="1" fontId="35" fillId="4" borderId="69" xfId="0" applyNumberFormat="1" applyFont="1" applyFill="1" applyBorder="1" applyAlignment="1">
      <alignment horizontal="center"/>
    </xf>
    <xf numFmtId="165" fontId="35" fillId="7" borderId="5" xfId="0" applyNumberFormat="1" applyFont="1" applyFill="1" applyBorder="1" applyAlignment="1">
      <alignment horizontal="center"/>
    </xf>
    <xf numFmtId="1" fontId="35" fillId="7" borderId="69" xfId="0" applyNumberFormat="1" applyFont="1" applyFill="1" applyBorder="1" applyAlignment="1">
      <alignment horizontal="center"/>
    </xf>
    <xf numFmtId="165" fontId="35" fillId="7" borderId="6" xfId="0" applyNumberFormat="1" applyFont="1" applyFill="1" applyBorder="1" applyAlignment="1">
      <alignment horizontal="center"/>
    </xf>
    <xf numFmtId="165" fontId="35" fillId="7" borderId="3" xfId="0" applyNumberFormat="1" applyFont="1" applyFill="1" applyBorder="1" applyAlignment="1">
      <alignment horizontal="center"/>
    </xf>
    <xf numFmtId="165" fontId="35" fillId="7" borderId="12" xfId="0" applyNumberFormat="1" applyFont="1" applyFill="1" applyBorder="1" applyAlignment="1">
      <alignment horizontal="center"/>
    </xf>
    <xf numFmtId="165" fontId="35" fillId="7" borderId="21" xfId="0" applyNumberFormat="1" applyFont="1" applyFill="1" applyBorder="1" applyAlignment="1">
      <alignment horizontal="center"/>
    </xf>
    <xf numFmtId="0" fontId="35" fillId="7" borderId="13" xfId="0" applyFont="1" applyFill="1" applyBorder="1" applyAlignment="1">
      <alignment horizontal="center"/>
    </xf>
    <xf numFmtId="165" fontId="35" fillId="7" borderId="16" xfId="0" applyNumberFormat="1" applyFont="1" applyFill="1" applyBorder="1" applyAlignment="1">
      <alignment horizontal="center"/>
    </xf>
    <xf numFmtId="1" fontId="35" fillId="7" borderId="4" xfId="0" applyNumberFormat="1" applyFont="1" applyFill="1" applyBorder="1" applyAlignment="1">
      <alignment horizontal="center"/>
    </xf>
    <xf numFmtId="1" fontId="35" fillId="7" borderId="3" xfId="0" applyNumberFormat="1" applyFont="1" applyFill="1" applyBorder="1" applyAlignment="1">
      <alignment horizontal="center"/>
    </xf>
    <xf numFmtId="165" fontId="35" fillId="5" borderId="34" xfId="0" applyNumberFormat="1" applyFont="1" applyFill="1" applyBorder="1" applyAlignment="1">
      <alignment horizontal="left" indent="1"/>
    </xf>
    <xf numFmtId="0" fontId="31" fillId="0" borderId="12" xfId="0" applyFont="1" applyBorder="1"/>
    <xf numFmtId="1" fontId="62" fillId="5" borderId="43" xfId="8" applyNumberFormat="1" applyFont="1" applyFill="1" applyBorder="1" applyAlignment="1">
      <alignment horizontal="center"/>
    </xf>
    <xf numFmtId="165" fontId="63" fillId="4" borderId="3" xfId="0" applyNumberFormat="1" applyFont="1" applyFill="1" applyBorder="1" applyAlignment="1">
      <alignment horizontal="center"/>
    </xf>
    <xf numFmtId="1" fontId="57" fillId="4" borderId="3" xfId="0" applyNumberFormat="1" applyFont="1" applyFill="1" applyBorder="1" applyAlignment="1">
      <alignment horizontal="center"/>
    </xf>
    <xf numFmtId="0" fontId="63" fillId="0" borderId="43" xfId="0" applyFont="1" applyBorder="1" applyAlignment="1">
      <alignment horizontal="center"/>
    </xf>
    <xf numFmtId="165" fontId="63" fillId="0" borderId="43" xfId="0" applyNumberFormat="1" applyFont="1" applyBorder="1" applyAlignment="1">
      <alignment horizontal="center"/>
    </xf>
    <xf numFmtId="165" fontId="28" fillId="0" borderId="61" xfId="0" applyNumberFormat="1" applyFont="1" applyFill="1" applyBorder="1" applyAlignment="1">
      <alignment horizontal="right"/>
    </xf>
    <xf numFmtId="165" fontId="32" fillId="0" borderId="55" xfId="0" applyNumberFormat="1" applyFont="1" applyBorder="1" applyAlignment="1">
      <alignment horizontal="right"/>
    </xf>
    <xf numFmtId="165" fontId="35" fillId="2" borderId="2" xfId="0" applyNumberFormat="1" applyFont="1" applyFill="1" applyBorder="1"/>
    <xf numFmtId="165" fontId="35" fillId="0" borderId="19" xfId="0" applyNumberFormat="1" applyFont="1" applyBorder="1"/>
    <xf numFmtId="1" fontId="35" fillId="0" borderId="34" xfId="0" applyNumberFormat="1" applyFont="1" applyFill="1" applyBorder="1"/>
    <xf numFmtId="165" fontId="37" fillId="4" borderId="35" xfId="0" applyNumberFormat="1" applyFont="1" applyFill="1" applyBorder="1"/>
    <xf numFmtId="165" fontId="37" fillId="4" borderId="34" xfId="0" applyNumberFormat="1" applyFont="1" applyFill="1" applyBorder="1"/>
    <xf numFmtId="0" fontId="35" fillId="4" borderId="6" xfId="0" applyFont="1" applyFill="1" applyBorder="1" applyAlignment="1">
      <alignment horizontal="center"/>
    </xf>
    <xf numFmtId="165" fontId="30" fillId="4" borderId="21" xfId="0" applyNumberFormat="1" applyFont="1" applyFill="1" applyBorder="1" applyAlignment="1">
      <alignment horizontal="right"/>
    </xf>
    <xf numFmtId="2" fontId="29" fillId="0" borderId="6" xfId="18" applyNumberFormat="1" applyFont="1" applyBorder="1" applyAlignment="1">
      <alignment horizontal="right"/>
    </xf>
    <xf numFmtId="165" fontId="29" fillId="4" borderId="21" xfId="0" applyNumberFormat="1" applyFont="1" applyFill="1" applyBorder="1" applyAlignment="1">
      <alignment horizontal="right"/>
    </xf>
    <xf numFmtId="1" fontId="32" fillId="9" borderId="3" xfId="0" applyNumberFormat="1" applyFont="1" applyFill="1" applyBorder="1" applyAlignment="1">
      <alignment horizontal="right"/>
    </xf>
    <xf numFmtId="165" fontId="32" fillId="9" borderId="3" xfId="0" applyNumberFormat="1" applyFont="1" applyFill="1" applyBorder="1" applyAlignment="1">
      <alignment horizontal="right"/>
    </xf>
    <xf numFmtId="0" fontId="31" fillId="5" borderId="57" xfId="0" applyFont="1" applyFill="1" applyBorder="1" applyAlignment="1">
      <alignment vertical="center" wrapText="1"/>
    </xf>
    <xf numFmtId="0" fontId="0" fillId="9" borderId="0" xfId="0" applyFill="1"/>
    <xf numFmtId="0" fontId="26" fillId="9" borderId="7" xfId="0" applyFont="1" applyFill="1" applyBorder="1" applyAlignment="1">
      <alignment horizontal="center"/>
    </xf>
    <xf numFmtId="0" fontId="26" fillId="9" borderId="9" xfId="0" applyFont="1" applyFill="1" applyBorder="1" applyAlignment="1">
      <alignment horizontal="center"/>
    </xf>
    <xf numFmtId="0" fontId="26" fillId="9" borderId="24" xfId="0" applyFont="1" applyFill="1" applyBorder="1" applyAlignment="1">
      <alignment horizontal="center"/>
    </xf>
    <xf numFmtId="0" fontId="26" fillId="9" borderId="7" xfId="0" applyFont="1" applyFill="1" applyBorder="1"/>
    <xf numFmtId="0" fontId="26" fillId="9" borderId="8" xfId="0" applyFont="1" applyFill="1" applyBorder="1"/>
    <xf numFmtId="0" fontId="26" fillId="9" borderId="9" xfId="0" applyFont="1" applyFill="1" applyBorder="1"/>
    <xf numFmtId="0" fontId="26" fillId="9" borderId="62" xfId="0" applyFont="1" applyFill="1" applyBorder="1"/>
    <xf numFmtId="0" fontId="26" fillId="9" borderId="1" xfId="0" applyFont="1" applyFill="1" applyBorder="1"/>
    <xf numFmtId="0" fontId="32" fillId="9" borderId="24" xfId="0" applyFont="1" applyFill="1" applyBorder="1" applyAlignment="1">
      <alignment horizontal="right"/>
    </xf>
    <xf numFmtId="1" fontId="31" fillId="9" borderId="71" xfId="0" applyNumberFormat="1" applyFont="1" applyFill="1" applyBorder="1"/>
    <xf numFmtId="1" fontId="31" fillId="9" borderId="3" xfId="0" applyNumberFormat="1" applyFont="1" applyFill="1" applyBorder="1"/>
    <xf numFmtId="0" fontId="31" fillId="9" borderId="3" xfId="0" applyFont="1" applyFill="1" applyBorder="1"/>
    <xf numFmtId="0" fontId="29" fillId="9" borderId="55" xfId="0" applyFont="1" applyFill="1" applyBorder="1" applyAlignment="1">
      <alignment horizontal="right"/>
    </xf>
    <xf numFmtId="165" fontId="31" fillId="9" borderId="3" xfId="0" applyNumberFormat="1" applyFont="1" applyFill="1" applyBorder="1"/>
    <xf numFmtId="1" fontId="31" fillId="9" borderId="20" xfId="0" applyNumberFormat="1" applyFont="1" applyFill="1" applyBorder="1"/>
    <xf numFmtId="0" fontId="32" fillId="9" borderId="55" xfId="0" applyFont="1" applyFill="1" applyBorder="1" applyAlignment="1">
      <alignment horizontal="right"/>
    </xf>
    <xf numFmtId="1" fontId="32" fillId="9" borderId="36" xfId="8" applyNumberFormat="1" applyFont="1" applyFill="1" applyBorder="1"/>
    <xf numFmtId="165" fontId="37" fillId="9" borderId="35" xfId="8" applyNumberFormat="1" applyFont="1" applyFill="1" applyBorder="1"/>
    <xf numFmtId="165" fontId="37" fillId="9" borderId="33" xfId="8" applyNumberFormat="1" applyFont="1" applyFill="1" applyBorder="1"/>
    <xf numFmtId="0" fontId="32" fillId="9" borderId="8" xfId="0" applyFont="1" applyFill="1" applyBorder="1" applyAlignment="1">
      <alignment horizontal="right"/>
    </xf>
    <xf numFmtId="0" fontId="32" fillId="9" borderId="2" xfId="0" applyFont="1" applyFill="1" applyBorder="1" applyAlignment="1">
      <alignment horizontal="right"/>
    </xf>
    <xf numFmtId="0" fontId="26" fillId="0" borderId="0" xfId="0" applyFont="1" applyBorder="1"/>
    <xf numFmtId="165" fontId="31" fillId="9" borderId="40" xfId="0" applyNumberFormat="1" applyFont="1" applyFill="1" applyBorder="1"/>
    <xf numFmtId="165" fontId="37" fillId="9" borderId="10" xfId="8" applyNumberFormat="1" applyFont="1" applyFill="1" applyBorder="1"/>
    <xf numFmtId="1" fontId="32" fillId="9" borderId="10" xfId="8" applyNumberFormat="1" applyFont="1" applyFill="1" applyBorder="1"/>
    <xf numFmtId="0" fontId="31" fillId="4" borderId="1" xfId="0" applyFont="1" applyFill="1" applyBorder="1" applyAlignment="1">
      <alignment vertical="center" wrapText="1"/>
    </xf>
    <xf numFmtId="165" fontId="28" fillId="0" borderId="30" xfId="0" applyNumberFormat="1" applyFont="1" applyBorder="1" applyAlignment="1">
      <alignment horizontal="center"/>
    </xf>
    <xf numFmtId="165" fontId="28" fillId="0" borderId="21" xfId="0" applyNumberFormat="1" applyFont="1" applyBorder="1" applyAlignment="1">
      <alignment horizontal="center"/>
    </xf>
    <xf numFmtId="165" fontId="28" fillId="0" borderId="50" xfId="0" applyNumberFormat="1" applyFont="1" applyBorder="1" applyAlignment="1">
      <alignment horizontal="center"/>
    </xf>
    <xf numFmtId="165" fontId="35" fillId="0" borderId="3" xfId="0" applyNumberFormat="1" applyFont="1" applyBorder="1"/>
    <xf numFmtId="165" fontId="31" fillId="0" borderId="10" xfId="0" applyNumberFormat="1" applyFont="1" applyBorder="1" applyAlignment="1">
      <alignment horizontal="right"/>
    </xf>
    <xf numFmtId="0" fontId="62" fillId="9" borderId="35" xfId="0" applyFont="1" applyFill="1" applyBorder="1" applyAlignment="1">
      <alignment horizontal="center"/>
    </xf>
    <xf numFmtId="165" fontId="62" fillId="9" borderId="35" xfId="0" applyNumberFormat="1" applyFont="1" applyFill="1" applyBorder="1" applyAlignment="1">
      <alignment horizontal="center"/>
    </xf>
    <xf numFmtId="0" fontId="35" fillId="0" borderId="1" xfId="0" applyFont="1" applyBorder="1" applyAlignment="1">
      <alignment horizontal="right"/>
    </xf>
    <xf numFmtId="0" fontId="28" fillId="0" borderId="64" xfId="0" applyFont="1" applyBorder="1" applyAlignment="1">
      <alignment horizontal="right"/>
    </xf>
    <xf numFmtId="0" fontId="28" fillId="0" borderId="64" xfId="0" applyFont="1" applyBorder="1" applyAlignment="1">
      <alignment horizontal="center"/>
    </xf>
    <xf numFmtId="0" fontId="28" fillId="0" borderId="24" xfId="0" applyFont="1" applyBorder="1" applyAlignment="1">
      <alignment horizontal="right"/>
    </xf>
    <xf numFmtId="0" fontId="35" fillId="0" borderId="8" xfId="0" applyFont="1" applyBorder="1" applyAlignment="1">
      <alignment horizontal="left"/>
    </xf>
    <xf numFmtId="0" fontId="28" fillId="0" borderId="55" xfId="0" applyFont="1" applyBorder="1" applyAlignment="1">
      <alignment horizontal="left"/>
    </xf>
    <xf numFmtId="0" fontId="28" fillId="0" borderId="55" xfId="0" applyFont="1" applyBorder="1" applyAlignment="1">
      <alignment horizontal="center"/>
    </xf>
    <xf numFmtId="0" fontId="35" fillId="0" borderId="23" xfId="0" applyFont="1" applyBorder="1" applyAlignment="1">
      <alignment horizontal="right"/>
    </xf>
    <xf numFmtId="0" fontId="28" fillId="0" borderId="55" xfId="0" applyFont="1" applyBorder="1" applyAlignment="1">
      <alignment horizontal="right"/>
    </xf>
    <xf numFmtId="0" fontId="35" fillId="0" borderId="55" xfId="0" applyFont="1" applyBorder="1" applyAlignment="1">
      <alignment horizontal="center"/>
    </xf>
    <xf numFmtId="0" fontId="28" fillId="0" borderId="8" xfId="0" applyFont="1" applyBorder="1" applyAlignment="1">
      <alignment horizontal="right"/>
    </xf>
    <xf numFmtId="0" fontId="28" fillId="0" borderId="24" xfId="0" applyFont="1" applyBorder="1" applyAlignment="1">
      <alignment horizontal="left"/>
    </xf>
    <xf numFmtId="0" fontId="35" fillId="0" borderId="2" xfId="0" applyFont="1" applyBorder="1" applyAlignment="1">
      <alignment horizontal="left"/>
    </xf>
    <xf numFmtId="0" fontId="35" fillId="0" borderId="64" xfId="0" applyFont="1" applyBorder="1" applyAlignment="1">
      <alignment horizontal="center"/>
    </xf>
    <xf numFmtId="165" fontId="28" fillId="0" borderId="34" xfId="0" applyNumberFormat="1" applyFont="1" applyBorder="1" applyAlignment="1">
      <alignment horizontal="center"/>
    </xf>
    <xf numFmtId="0" fontId="35" fillId="0" borderId="64" xfId="0" applyFont="1" applyBorder="1" applyAlignment="1">
      <alignment horizontal="right"/>
    </xf>
    <xf numFmtId="0" fontId="35" fillId="0" borderId="55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28" fillId="0" borderId="2" xfId="0" applyFont="1" applyBorder="1" applyAlignment="1">
      <alignment horizontal="left"/>
    </xf>
    <xf numFmtId="0" fontId="28" fillId="0" borderId="2" xfId="0" applyFont="1" applyBorder="1" applyAlignment="1">
      <alignment horizontal="right"/>
    </xf>
    <xf numFmtId="0" fontId="30" fillId="9" borderId="31" xfId="0" applyFont="1" applyFill="1" applyBorder="1"/>
    <xf numFmtId="0" fontId="30" fillId="9" borderId="12" xfId="0" applyFont="1" applyFill="1" applyBorder="1"/>
    <xf numFmtId="0" fontId="30" fillId="9" borderId="30" xfId="0" applyFont="1" applyFill="1" applyBorder="1"/>
    <xf numFmtId="0" fontId="30" fillId="9" borderId="35" xfId="0" applyFont="1" applyFill="1" applyBorder="1"/>
    <xf numFmtId="0" fontId="30" fillId="9" borderId="34" xfId="0" applyFont="1" applyFill="1" applyBorder="1"/>
    <xf numFmtId="0" fontId="30" fillId="9" borderId="32" xfId="0" applyFont="1" applyFill="1" applyBorder="1"/>
    <xf numFmtId="0" fontId="28" fillId="0" borderId="8" xfId="0" applyFont="1" applyBorder="1" applyAlignment="1">
      <alignment horizontal="left"/>
    </xf>
    <xf numFmtId="165" fontId="28" fillId="6" borderId="21" xfId="7" applyNumberFormat="1" applyFont="1" applyFill="1" applyBorder="1" applyAlignment="1">
      <alignment horizontal="center"/>
    </xf>
    <xf numFmtId="0" fontId="28" fillId="10" borderId="3" xfId="0" applyFont="1" applyFill="1" applyBorder="1" applyAlignment="1">
      <alignment horizontal="right"/>
    </xf>
    <xf numFmtId="165" fontId="28" fillId="10" borderId="3" xfId="7" applyNumberFormat="1" applyFont="1" applyFill="1" applyBorder="1"/>
    <xf numFmtId="0" fontId="28" fillId="10" borderId="3" xfId="7" applyFont="1" applyFill="1" applyBorder="1"/>
    <xf numFmtId="0" fontId="28" fillId="10" borderId="3" xfId="0" applyFont="1" applyFill="1" applyBorder="1" applyAlignment="1">
      <alignment horizontal="left"/>
    </xf>
    <xf numFmtId="0" fontId="31" fillId="10" borderId="3" xfId="0" applyFont="1" applyFill="1" applyBorder="1" applyAlignment="1">
      <alignment horizontal="right"/>
    </xf>
    <xf numFmtId="0" fontId="31" fillId="10" borderId="3" xfId="0" applyFont="1" applyFill="1" applyBorder="1"/>
    <xf numFmtId="0" fontId="8" fillId="10" borderId="65" xfId="7" applyFont="1" applyFill="1" applyBorder="1"/>
    <xf numFmtId="0" fontId="4" fillId="10" borderId="66" xfId="7" applyFont="1" applyFill="1" applyBorder="1" applyAlignment="1">
      <alignment horizontal="center"/>
    </xf>
    <xf numFmtId="0" fontId="8" fillId="10" borderId="53" xfId="7" applyFont="1" applyFill="1" applyBorder="1" applyAlignment="1">
      <alignment horizontal="center"/>
    </xf>
    <xf numFmtId="165" fontId="32" fillId="10" borderId="3" xfId="7" applyNumberFormat="1" applyFont="1" applyFill="1" applyBorder="1"/>
    <xf numFmtId="0" fontId="32" fillId="10" borderId="3" xfId="0" applyFont="1" applyFill="1" applyBorder="1" applyAlignment="1">
      <alignment horizontal="right"/>
    </xf>
    <xf numFmtId="165" fontId="32" fillId="10" borderId="3" xfId="0" applyNumberFormat="1" applyFont="1" applyFill="1" applyBorder="1" applyAlignment="1">
      <alignment horizontal="right"/>
    </xf>
    <xf numFmtId="0" fontId="29" fillId="5" borderId="8" xfId="0" applyFont="1" applyFill="1" applyBorder="1" applyAlignment="1">
      <alignment horizontal="right"/>
    </xf>
    <xf numFmtId="0" fontId="28" fillId="5" borderId="24" xfId="0" applyFont="1" applyFill="1" applyBorder="1" applyAlignment="1">
      <alignment horizontal="right"/>
    </xf>
    <xf numFmtId="0" fontId="29" fillId="5" borderId="2" xfId="0" applyFont="1" applyFill="1" applyBorder="1" applyAlignment="1">
      <alignment horizontal="left"/>
    </xf>
    <xf numFmtId="0" fontId="28" fillId="5" borderId="55" xfId="0" applyFont="1" applyFill="1" applyBorder="1" applyAlignment="1">
      <alignment horizontal="left"/>
    </xf>
    <xf numFmtId="0" fontId="29" fillId="5" borderId="2" xfId="0" applyFont="1" applyFill="1" applyBorder="1" applyAlignment="1">
      <alignment horizontal="right"/>
    </xf>
    <xf numFmtId="0" fontId="28" fillId="5" borderId="55" xfId="0" applyFont="1" applyFill="1" applyBorder="1" applyAlignment="1">
      <alignment horizontal="right"/>
    </xf>
    <xf numFmtId="0" fontId="35" fillId="5" borderId="8" xfId="0" applyFont="1" applyFill="1" applyBorder="1" applyAlignment="1">
      <alignment horizontal="right"/>
    </xf>
    <xf numFmtId="0" fontId="35" fillId="5" borderId="2" xfId="0" applyFont="1" applyFill="1" applyBorder="1" applyAlignment="1">
      <alignment horizontal="right"/>
    </xf>
    <xf numFmtId="0" fontId="35" fillId="5" borderId="2" xfId="0" applyFont="1" applyFill="1" applyBorder="1" applyAlignment="1">
      <alignment horizontal="left"/>
    </xf>
    <xf numFmtId="0" fontId="35" fillId="0" borderId="37" xfId="0" applyFont="1" applyBorder="1" applyAlignment="1">
      <alignment horizontal="center"/>
    </xf>
    <xf numFmtId="1" fontId="28" fillId="0" borderId="5" xfId="0" applyNumberFormat="1" applyFont="1" applyBorder="1" applyAlignment="1">
      <alignment horizontal="center"/>
    </xf>
    <xf numFmtId="0" fontId="35" fillId="10" borderId="25" xfId="0" applyFont="1" applyFill="1" applyBorder="1" applyAlignment="1">
      <alignment horizontal="left" wrapText="1"/>
    </xf>
    <xf numFmtId="0" fontId="35" fillId="10" borderId="14" xfId="0" applyFont="1" applyFill="1" applyBorder="1" applyAlignment="1">
      <alignment horizontal="left"/>
    </xf>
    <xf numFmtId="0" fontId="32" fillId="10" borderId="14" xfId="0" applyFont="1" applyFill="1" applyBorder="1" applyAlignment="1">
      <alignment horizontal="left" wrapText="1"/>
    </xf>
    <xf numFmtId="0" fontId="35" fillId="10" borderId="14" xfId="0" applyFont="1" applyFill="1" applyBorder="1" applyAlignment="1">
      <alignment horizontal="left" wrapText="1"/>
    </xf>
    <xf numFmtId="0" fontId="4" fillId="4" borderId="4" xfId="0" applyFont="1" applyFill="1" applyBorder="1"/>
    <xf numFmtId="0" fontId="8" fillId="4" borderId="5" xfId="0" applyFont="1" applyFill="1" applyBorder="1"/>
    <xf numFmtId="0" fontId="12" fillId="4" borderId="3" xfId="0" applyFont="1" applyFill="1" applyBorder="1"/>
    <xf numFmtId="17" fontId="8" fillId="4" borderId="6" xfId="0" applyNumberFormat="1" applyFont="1" applyFill="1" applyBorder="1"/>
    <xf numFmtId="0" fontId="8" fillId="4" borderId="6" xfId="0" applyFont="1" applyFill="1" applyBorder="1"/>
    <xf numFmtId="165" fontId="28" fillId="4" borderId="10" xfId="0" applyNumberFormat="1" applyFont="1" applyFill="1" applyBorder="1" applyAlignment="1">
      <alignment horizontal="right"/>
    </xf>
    <xf numFmtId="165" fontId="12" fillId="4" borderId="0" xfId="0" applyNumberFormat="1" applyFont="1" applyFill="1" applyBorder="1" applyAlignment="1">
      <alignment horizontal="right"/>
    </xf>
    <xf numFmtId="0" fontId="0" fillId="4" borderId="0" xfId="0" applyFill="1" applyBorder="1"/>
    <xf numFmtId="165" fontId="10" fillId="4" borderId="0" xfId="0" applyNumberFormat="1" applyFont="1" applyFill="1" applyBorder="1" applyAlignment="1">
      <alignment horizontal="center"/>
    </xf>
    <xf numFmtId="1" fontId="20" fillId="4" borderId="0" xfId="0" applyNumberFormat="1" applyFont="1" applyFill="1" applyBorder="1" applyAlignment="1">
      <alignment horizontal="left"/>
    </xf>
    <xf numFmtId="0" fontId="28" fillId="4" borderId="10" xfId="0" applyFont="1" applyFill="1" applyBorder="1"/>
    <xf numFmtId="0" fontId="12" fillId="4" borderId="0" xfId="0" applyFont="1" applyFill="1" applyBorder="1"/>
    <xf numFmtId="0" fontId="13" fillId="4" borderId="0" xfId="0" applyFont="1" applyFill="1" applyBorder="1" applyAlignment="1">
      <alignment horizontal="center"/>
    </xf>
    <xf numFmtId="1" fontId="28" fillId="4" borderId="12" xfId="0" applyNumberFormat="1" applyFont="1" applyFill="1" applyBorder="1" applyAlignment="1">
      <alignment horizontal="right"/>
    </xf>
    <xf numFmtId="165" fontId="28" fillId="5" borderId="3" xfId="0" applyNumberFormat="1" applyFont="1" applyFill="1" applyBorder="1" applyAlignment="1">
      <alignment horizontal="right"/>
    </xf>
    <xf numFmtId="165" fontId="30" fillId="0" borderId="3" xfId="18" applyNumberFormat="1" applyFont="1" applyBorder="1" applyAlignment="1">
      <alignment horizontal="right"/>
    </xf>
    <xf numFmtId="1" fontId="30" fillId="0" borderId="3" xfId="0" applyNumberFormat="1" applyFont="1" applyBorder="1" applyAlignment="1">
      <alignment horizontal="right"/>
    </xf>
    <xf numFmtId="0" fontId="30" fillId="0" borderId="3" xfId="0" applyFont="1" applyBorder="1" applyAlignment="1">
      <alignment horizontal="right"/>
    </xf>
    <xf numFmtId="0" fontId="35" fillId="0" borderId="0" xfId="0" applyFont="1"/>
    <xf numFmtId="0" fontId="64" fillId="0" borderId="0" xfId="0" applyFont="1"/>
    <xf numFmtId="165" fontId="28" fillId="4" borderId="12" xfId="0" applyNumberFormat="1" applyFont="1" applyFill="1" applyBorder="1" applyAlignment="1">
      <alignment horizontal="right"/>
    </xf>
    <xf numFmtId="0" fontId="28" fillId="0" borderId="24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1" fontId="29" fillId="5" borderId="28" xfId="6" applyNumberFormat="1" applyFont="1" applyFill="1" applyBorder="1" applyAlignment="1">
      <alignment horizontal="right"/>
    </xf>
    <xf numFmtId="1" fontId="29" fillId="5" borderId="13" xfId="6" applyNumberFormat="1" applyFont="1" applyFill="1" applyBorder="1" applyAlignment="1">
      <alignment horizontal="right"/>
    </xf>
    <xf numFmtId="1" fontId="29" fillId="5" borderId="37" xfId="6" applyNumberFormat="1" applyFont="1" applyFill="1" applyBorder="1" applyAlignment="1">
      <alignment horizontal="right"/>
    </xf>
    <xf numFmtId="1" fontId="30" fillId="5" borderId="6" xfId="8" applyNumberFormat="1" applyFont="1" applyFill="1" applyBorder="1"/>
    <xf numFmtId="1" fontId="30" fillId="5" borderId="3" xfId="8" applyNumberFormat="1" applyFont="1" applyFill="1" applyBorder="1"/>
    <xf numFmtId="165" fontId="29" fillId="5" borderId="12" xfId="0" applyNumberFormat="1" applyFont="1" applyFill="1" applyBorder="1" applyAlignment="1">
      <alignment horizontal="right"/>
    </xf>
    <xf numFmtId="165" fontId="29" fillId="5" borderId="13" xfId="0" applyNumberFormat="1" applyFont="1" applyFill="1" applyBorder="1"/>
    <xf numFmtId="165" fontId="29" fillId="5" borderId="13" xfId="0" applyNumberFormat="1" applyFont="1" applyFill="1" applyBorder="1" applyAlignment="1">
      <alignment horizontal="right"/>
    </xf>
    <xf numFmtId="1" fontId="29" fillId="5" borderId="3" xfId="15" applyNumberFormat="1" applyFont="1" applyFill="1" applyBorder="1" applyAlignment="1" applyProtection="1">
      <alignment horizontal="right"/>
      <protection locked="0"/>
    </xf>
    <xf numFmtId="165" fontId="29" fillId="5" borderId="28" xfId="10" applyNumberFormat="1" applyFont="1" applyFill="1" applyBorder="1" applyAlignment="1" applyProtection="1">
      <alignment horizontal="center"/>
      <protection locked="0"/>
    </xf>
    <xf numFmtId="165" fontId="29" fillId="5" borderId="13" xfId="15" applyNumberFormat="1" applyFont="1" applyFill="1" applyBorder="1" applyAlignment="1" applyProtection="1">
      <alignment horizontal="center"/>
      <protection locked="0"/>
    </xf>
    <xf numFmtId="165" fontId="29" fillId="5" borderId="13" xfId="0" applyNumberFormat="1" applyFont="1" applyFill="1" applyBorder="1" applyAlignment="1">
      <alignment horizontal="center"/>
    </xf>
    <xf numFmtId="1" fontId="29" fillId="5" borderId="3" xfId="10" applyNumberFormat="1" applyFont="1" applyFill="1" applyBorder="1" applyAlignment="1" applyProtection="1">
      <protection locked="0"/>
    </xf>
    <xf numFmtId="165" fontId="34" fillId="0" borderId="12" xfId="0" applyNumberFormat="1" applyFont="1" applyBorder="1" applyAlignment="1">
      <alignment horizontal="right"/>
    </xf>
    <xf numFmtId="165" fontId="34" fillId="0" borderId="3" xfId="0" applyNumberFormat="1" applyFont="1" applyBorder="1" applyAlignment="1">
      <alignment horizontal="right"/>
    </xf>
    <xf numFmtId="165" fontId="34" fillId="4" borderId="3" xfId="0" applyNumberFormat="1" applyFont="1" applyFill="1" applyBorder="1" applyAlignment="1">
      <alignment horizontal="right"/>
    </xf>
    <xf numFmtId="1" fontId="34" fillId="0" borderId="12" xfId="0" applyNumberFormat="1" applyFont="1" applyBorder="1" applyAlignment="1">
      <alignment horizontal="right"/>
    </xf>
    <xf numFmtId="1" fontId="34" fillId="0" borderId="3" xfId="0" applyNumberFormat="1" applyFont="1" applyBorder="1" applyAlignment="1">
      <alignment horizontal="right"/>
    </xf>
    <xf numFmtId="165" fontId="34" fillId="0" borderId="3" xfId="0" applyNumberFormat="1" applyFont="1" applyFill="1" applyBorder="1" applyAlignment="1">
      <alignment horizontal="right"/>
    </xf>
    <xf numFmtId="0" fontId="35" fillId="0" borderId="58" xfId="0" applyFont="1" applyBorder="1" applyAlignment="1">
      <alignment horizontal="right"/>
    </xf>
    <xf numFmtId="0" fontId="29" fillId="9" borderId="8" xfId="0" applyFont="1" applyFill="1" applyBorder="1" applyAlignment="1">
      <alignment horizontal="right"/>
    </xf>
    <xf numFmtId="0" fontId="29" fillId="9" borderId="24" xfId="0" applyFont="1" applyFill="1" applyBorder="1" applyAlignment="1">
      <alignment horizontal="right"/>
    </xf>
    <xf numFmtId="0" fontId="29" fillId="9" borderId="2" xfId="0" applyFont="1" applyFill="1" applyBorder="1" applyAlignment="1">
      <alignment horizontal="right"/>
    </xf>
    <xf numFmtId="165" fontId="30" fillId="9" borderId="0" xfId="0" applyNumberFormat="1" applyFont="1" applyFill="1"/>
    <xf numFmtId="1" fontId="30" fillId="4" borderId="3" xfId="0" applyNumberFormat="1" applyFont="1" applyFill="1" applyBorder="1" applyAlignment="1">
      <alignment horizontal="right"/>
    </xf>
    <xf numFmtId="1" fontId="29" fillId="5" borderId="6" xfId="8" applyNumberFormat="1" applyFont="1" applyFill="1" applyBorder="1" applyAlignment="1">
      <alignment horizontal="center"/>
    </xf>
    <xf numFmtId="1" fontId="29" fillId="5" borderId="3" xfId="8" applyNumberFormat="1" applyFont="1" applyFill="1" applyBorder="1" applyAlignment="1">
      <alignment horizontal="center"/>
    </xf>
    <xf numFmtId="1" fontId="29" fillId="5" borderId="28" xfId="6" applyNumberFormat="1" applyFont="1" applyFill="1" applyBorder="1" applyAlignment="1">
      <alignment horizontal="center"/>
    </xf>
    <xf numFmtId="1" fontId="29" fillId="5" borderId="13" xfId="6" applyNumberFormat="1" applyFont="1" applyFill="1" applyBorder="1" applyAlignment="1">
      <alignment horizontal="center"/>
    </xf>
    <xf numFmtId="1" fontId="29" fillId="5" borderId="37" xfId="6" applyNumberFormat="1" applyFont="1" applyFill="1" applyBorder="1" applyAlignment="1">
      <alignment horizontal="center"/>
    </xf>
    <xf numFmtId="0" fontId="31" fillId="9" borderId="24" xfId="0" applyFont="1" applyFill="1" applyBorder="1" applyAlignment="1">
      <alignment horizontal="right"/>
    </xf>
    <xf numFmtId="0" fontId="31" fillId="9" borderId="55" xfId="0" applyFont="1" applyFill="1" applyBorder="1" applyAlignment="1">
      <alignment horizontal="right"/>
    </xf>
    <xf numFmtId="0" fontId="30" fillId="9" borderId="55" xfId="0" applyFont="1" applyFill="1" applyBorder="1" applyAlignment="1">
      <alignment horizontal="right"/>
    </xf>
    <xf numFmtId="0" fontId="30" fillId="9" borderId="55" xfId="0" applyFont="1" applyFill="1" applyBorder="1" applyAlignment="1">
      <alignment horizontal="left"/>
    </xf>
    <xf numFmtId="0" fontId="37" fillId="9" borderId="55" xfId="0" applyFont="1" applyFill="1" applyBorder="1" applyAlignment="1">
      <alignment horizontal="right"/>
    </xf>
    <xf numFmtId="0" fontId="31" fillId="9" borderId="55" xfId="0" applyFont="1" applyFill="1" applyBorder="1" applyAlignment="1">
      <alignment horizontal="left"/>
    </xf>
    <xf numFmtId="0" fontId="31" fillId="4" borderId="57" xfId="0" applyFont="1" applyFill="1" applyBorder="1" applyAlignment="1">
      <alignment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vertical="center"/>
    </xf>
    <xf numFmtId="0" fontId="31" fillId="0" borderId="64" xfId="0" applyFont="1" applyBorder="1" applyAlignment="1" applyProtection="1">
      <alignment horizontal="center" vertical="center" wrapText="1"/>
      <protection locked="0"/>
    </xf>
    <xf numFmtId="0" fontId="31" fillId="0" borderId="62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31" fillId="5" borderId="62" xfId="0" applyFont="1" applyFill="1" applyBorder="1" applyAlignment="1">
      <alignment vertical="center" wrapText="1"/>
    </xf>
    <xf numFmtId="0" fontId="31" fillId="4" borderId="62" xfId="0" applyFont="1" applyFill="1" applyBorder="1" applyAlignment="1">
      <alignment vertical="center" wrapText="1"/>
    </xf>
    <xf numFmtId="0" fontId="29" fillId="0" borderId="3" xfId="10" applyFont="1" applyFill="1" applyBorder="1" applyAlignment="1" applyProtection="1">
      <protection locked="0"/>
    </xf>
    <xf numFmtId="165" fontId="29" fillId="0" borderId="3" xfId="10" applyNumberFormat="1" applyFont="1" applyFill="1" applyBorder="1" applyAlignment="1" applyProtection="1">
      <protection locked="0"/>
    </xf>
    <xf numFmtId="0" fontId="34" fillId="0" borderId="3" xfId="10" applyFont="1" applyBorder="1" applyAlignment="1" applyProtection="1">
      <alignment horizontal="right"/>
      <protection locked="0"/>
    </xf>
    <xf numFmtId="1" fontId="32" fillId="0" borderId="3" xfId="0" applyNumberFormat="1" applyFont="1" applyBorder="1"/>
    <xf numFmtId="165" fontId="32" fillId="0" borderId="3" xfId="0" applyNumberFormat="1" applyFont="1" applyBorder="1"/>
    <xf numFmtId="1" fontId="40" fillId="0" borderId="3" xfId="0" applyNumberFormat="1" applyFont="1" applyBorder="1" applyAlignment="1" applyProtection="1">
      <alignment horizontal="left"/>
      <protection locked="0"/>
    </xf>
    <xf numFmtId="1" fontId="40" fillId="0" borderId="3" xfId="0" applyNumberFormat="1" applyFont="1" applyBorder="1" applyAlignment="1" applyProtection="1">
      <alignment horizontal="right"/>
      <protection locked="0"/>
    </xf>
    <xf numFmtId="0" fontId="29" fillId="0" borderId="3" xfId="0" applyNumberFormat="1" applyFont="1" applyBorder="1"/>
    <xf numFmtId="165" fontId="33" fillId="0" borderId="3" xfId="0" applyNumberFormat="1" applyFont="1" applyBorder="1"/>
    <xf numFmtId="1" fontId="37" fillId="0" borderId="3" xfId="8" applyNumberFormat="1" applyFont="1" applyBorder="1"/>
    <xf numFmtId="165" fontId="37" fillId="0" borderId="3" xfId="8" applyNumberFormat="1" applyFont="1" applyBorder="1"/>
    <xf numFmtId="0" fontId="31" fillId="0" borderId="57" xfId="0" applyFont="1" applyBorder="1" applyAlignment="1">
      <alignment vertical="center" wrapText="1"/>
    </xf>
    <xf numFmtId="165" fontId="31" fillId="4" borderId="3" xfId="0" applyNumberFormat="1" applyFont="1" applyFill="1" applyBorder="1"/>
    <xf numFmtId="0" fontId="31" fillId="0" borderId="6" xfId="11" applyFont="1" applyBorder="1"/>
    <xf numFmtId="1" fontId="32" fillId="5" borderId="43" xfId="8" applyNumberFormat="1" applyFont="1" applyFill="1" applyBorder="1" applyAlignment="1">
      <alignment horizontal="center"/>
    </xf>
    <xf numFmtId="0" fontId="28" fillId="5" borderId="14" xfId="0" applyFont="1" applyFill="1" applyBorder="1"/>
    <xf numFmtId="165" fontId="28" fillId="4" borderId="3" xfId="7" applyNumberFormat="1" applyFont="1" applyFill="1" applyBorder="1"/>
    <xf numFmtId="0" fontId="28" fillId="0" borderId="53" xfId="7" applyFont="1" applyBorder="1"/>
    <xf numFmtId="0" fontId="29" fillId="5" borderId="0" xfId="0" applyFont="1" applyFill="1" applyBorder="1" applyAlignment="1">
      <alignment horizontal="right"/>
    </xf>
    <xf numFmtId="0" fontId="28" fillId="5" borderId="0" xfId="0" applyFont="1" applyFill="1" applyBorder="1" applyAlignment="1">
      <alignment horizontal="right"/>
    </xf>
    <xf numFmtId="0" fontId="35" fillId="5" borderId="0" xfId="0" applyFont="1" applyFill="1" applyBorder="1" applyAlignment="1">
      <alignment horizontal="left"/>
    </xf>
    <xf numFmtId="0" fontId="35" fillId="5" borderId="2" xfId="0" applyFont="1" applyFill="1" applyBorder="1" applyAlignment="1">
      <alignment horizontal="center"/>
    </xf>
    <xf numFmtId="0" fontId="8" fillId="10" borderId="66" xfId="7" applyFont="1" applyFill="1" applyBorder="1" applyAlignment="1">
      <alignment horizontal="center"/>
    </xf>
    <xf numFmtId="0" fontId="30" fillId="4" borderId="10" xfId="0" applyFont="1" applyFill="1" applyBorder="1" applyAlignment="1">
      <alignment horizontal="center"/>
    </xf>
    <xf numFmtId="165" fontId="28" fillId="4" borderId="5" xfId="0" applyNumberFormat="1" applyFont="1" applyFill="1" applyBorder="1" applyAlignment="1">
      <alignment horizontal="center"/>
    </xf>
    <xf numFmtId="0" fontId="47" fillId="0" borderId="0" xfId="7" applyFont="1"/>
    <xf numFmtId="1" fontId="35" fillId="0" borderId="12" xfId="1" applyNumberFormat="1" applyFont="1" applyFill="1" applyBorder="1"/>
    <xf numFmtId="0" fontId="65" fillId="0" borderId="0" xfId="7" applyFont="1"/>
    <xf numFmtId="0" fontId="66" fillId="0" borderId="0" xfId="7" applyFont="1" applyAlignment="1">
      <alignment horizontal="right"/>
    </xf>
    <xf numFmtId="0" fontId="67" fillId="0" borderId="0" xfId="7" applyFont="1"/>
    <xf numFmtId="0" fontId="68" fillId="0" borderId="0" xfId="7" applyFont="1"/>
    <xf numFmtId="0" fontId="63" fillId="5" borderId="43" xfId="0" applyFont="1" applyFill="1" applyBorder="1" applyAlignment="1">
      <alignment horizontal="center"/>
    </xf>
    <xf numFmtId="165" fontId="29" fillId="4" borderId="3" xfId="0" applyNumberFormat="1" applyFont="1" applyFill="1" applyBorder="1"/>
    <xf numFmtId="1" fontId="29" fillId="4" borderId="3" xfId="0" applyNumberFormat="1" applyFont="1" applyFill="1" applyBorder="1"/>
    <xf numFmtId="165" fontId="30" fillId="4" borderId="3" xfId="16" applyNumberFormat="1" applyFont="1" applyFill="1" applyBorder="1" applyAlignment="1">
      <alignment horizontal="right"/>
    </xf>
    <xf numFmtId="165" fontId="30" fillId="4" borderId="3" xfId="0" applyNumberFormat="1" applyFont="1" applyFill="1" applyBorder="1" applyAlignment="1"/>
    <xf numFmtId="165" fontId="32" fillId="6" borderId="43" xfId="8" applyNumberFormat="1" applyFont="1" applyFill="1" applyBorder="1"/>
    <xf numFmtId="165" fontId="37" fillId="5" borderId="3" xfId="8" applyNumberFormat="1" applyFont="1" applyFill="1" applyBorder="1"/>
    <xf numFmtId="165" fontId="35" fillId="5" borderId="4" xfId="0" applyNumberFormat="1" applyFont="1" applyFill="1" applyBorder="1" applyAlignment="1">
      <alignment horizontal="center"/>
    </xf>
    <xf numFmtId="165" fontId="35" fillId="4" borderId="4" xfId="0" applyNumberFormat="1" applyFont="1" applyFill="1" applyBorder="1" applyAlignment="1">
      <alignment horizontal="center"/>
    </xf>
    <xf numFmtId="165" fontId="35" fillId="4" borderId="12" xfId="0" applyNumberFormat="1" applyFont="1" applyFill="1" applyBorder="1" applyAlignment="1">
      <alignment horizontal="center"/>
    </xf>
    <xf numFmtId="165" fontId="35" fillId="4" borderId="16" xfId="0" applyNumberFormat="1" applyFont="1" applyFill="1" applyBorder="1" applyAlignment="1">
      <alignment horizontal="center"/>
    </xf>
    <xf numFmtId="0" fontId="35" fillId="4" borderId="35" xfId="0" applyFont="1" applyFill="1" applyBorder="1" applyAlignment="1">
      <alignment horizontal="center"/>
    </xf>
    <xf numFmtId="0" fontId="35" fillId="4" borderId="42" xfId="0" applyFont="1" applyFill="1" applyBorder="1" applyAlignment="1">
      <alignment horizontal="center"/>
    </xf>
    <xf numFmtId="0" fontId="32" fillId="4" borderId="56" xfId="0" applyFont="1" applyFill="1" applyBorder="1" applyAlignment="1">
      <alignment vertical="center"/>
    </xf>
    <xf numFmtId="0" fontId="29" fillId="0" borderId="21" xfId="0" applyFont="1" applyFill="1" applyBorder="1" applyAlignment="1"/>
    <xf numFmtId="0" fontId="29" fillId="0" borderId="20" xfId="0" applyFont="1" applyFill="1" applyBorder="1" applyAlignment="1"/>
    <xf numFmtId="0" fontId="29" fillId="0" borderId="4" xfId="0" applyFont="1" applyFill="1" applyBorder="1" applyAlignment="1"/>
    <xf numFmtId="0" fontId="32" fillId="0" borderId="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9" fillId="0" borderId="54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32" fillId="5" borderId="1" xfId="0" applyFont="1" applyFill="1" applyBorder="1" applyAlignment="1">
      <alignment horizontal="center" vertical="center" wrapText="1"/>
    </xf>
    <xf numFmtId="0" fontId="32" fillId="5" borderId="2" xfId="0" applyFont="1" applyFill="1" applyBorder="1" applyAlignment="1">
      <alignment horizontal="center" vertical="center" wrapText="1"/>
    </xf>
    <xf numFmtId="0" fontId="39" fillId="0" borderId="54" xfId="0" applyFont="1" applyBorder="1" applyAlignment="1">
      <alignment horizontal="center"/>
    </xf>
    <xf numFmtId="0" fontId="31" fillId="4" borderId="1" xfId="0" applyFont="1" applyFill="1" applyBorder="1" applyAlignment="1">
      <alignment horizontal="center" vertical="center" wrapText="1"/>
    </xf>
    <xf numFmtId="0" fontId="31" fillId="4" borderId="2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center" vertical="center" wrapText="1"/>
    </xf>
    <xf numFmtId="0" fontId="31" fillId="5" borderId="2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 wrapText="1"/>
    </xf>
    <xf numFmtId="0" fontId="28" fillId="0" borderId="9" xfId="0" applyFont="1" applyBorder="1" applyAlignment="1">
      <alignment horizontal="center" wrapText="1"/>
    </xf>
    <xf numFmtId="0" fontId="28" fillId="0" borderId="24" xfId="0" applyFont="1" applyBorder="1" applyAlignment="1">
      <alignment horizontal="center" wrapText="1"/>
    </xf>
    <xf numFmtId="0" fontId="31" fillId="4" borderId="1" xfId="0" applyFont="1" applyFill="1" applyBorder="1" applyAlignment="1">
      <alignment horizontal="center" wrapText="1"/>
    </xf>
    <xf numFmtId="0" fontId="31" fillId="4" borderId="2" xfId="0" applyFont="1" applyFill="1" applyBorder="1" applyAlignment="1">
      <alignment horizontal="center" wrapText="1"/>
    </xf>
    <xf numFmtId="0" fontId="28" fillId="0" borderId="57" xfId="0" applyFont="1" applyBorder="1" applyAlignment="1">
      <alignment horizontal="center" wrapText="1"/>
    </xf>
    <xf numFmtId="0" fontId="28" fillId="0" borderId="53" xfId="0" applyFont="1" applyBorder="1" applyAlignment="1">
      <alignment horizontal="center" wrapText="1"/>
    </xf>
    <xf numFmtId="0" fontId="28" fillId="0" borderId="56" xfId="0" applyFont="1" applyBorder="1" applyAlignment="1">
      <alignment horizontal="center" wrapText="1"/>
    </xf>
    <xf numFmtId="49" fontId="0" fillId="5" borderId="70" xfId="0" applyNumberFormat="1" applyFill="1" applyBorder="1" applyAlignment="1">
      <alignment horizontal="center"/>
    </xf>
    <xf numFmtId="0" fontId="31" fillId="0" borderId="1" xfId="0" applyFont="1" applyBorder="1" applyAlignment="1">
      <alignment horizontal="center" wrapText="1"/>
    </xf>
    <xf numFmtId="0" fontId="31" fillId="0" borderId="23" xfId="0" applyFont="1" applyBorder="1" applyAlignment="1">
      <alignment horizontal="center" wrapText="1"/>
    </xf>
    <xf numFmtId="0" fontId="31" fillId="0" borderId="2" xfId="0" applyFont="1" applyBorder="1" applyAlignment="1">
      <alignment horizontal="center" wrapText="1"/>
    </xf>
    <xf numFmtId="0" fontId="28" fillId="0" borderId="1" xfId="0" applyFont="1" applyBorder="1" applyAlignment="1">
      <alignment horizontal="center" wrapText="1"/>
    </xf>
    <xf numFmtId="0" fontId="28" fillId="0" borderId="23" xfId="0" applyFont="1" applyBorder="1" applyAlignment="1">
      <alignment horizontal="center" wrapText="1"/>
    </xf>
    <xf numFmtId="0" fontId="28" fillId="0" borderId="2" xfId="0" applyFont="1" applyBorder="1" applyAlignment="1">
      <alignment horizontal="center" wrapText="1"/>
    </xf>
    <xf numFmtId="0" fontId="35" fillId="0" borderId="54" xfId="0" applyFont="1" applyBorder="1" applyAlignment="1">
      <alignment horizontal="center"/>
    </xf>
    <xf numFmtId="0" fontId="28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0" fillId="0" borderId="54" xfId="0" applyBorder="1" applyAlignment="1">
      <alignment horizontal="center"/>
    </xf>
    <xf numFmtId="49" fontId="0" fillId="9" borderId="7" xfId="0" applyNumberFormat="1" applyFill="1" applyBorder="1" applyAlignment="1">
      <alignment horizontal="center"/>
    </xf>
    <xf numFmtId="49" fontId="0" fillId="9" borderId="9" xfId="0" applyNumberFormat="1" applyFill="1" applyBorder="1" applyAlignment="1">
      <alignment horizontal="center"/>
    </xf>
    <xf numFmtId="49" fontId="0" fillId="9" borderId="24" xfId="0" applyNumberFormat="1" applyFill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54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wrapText="1"/>
    </xf>
    <xf numFmtId="0" fontId="29" fillId="0" borderId="1" xfId="0" applyFont="1" applyBorder="1" applyAlignment="1">
      <alignment horizontal="center" wrapText="1"/>
    </xf>
    <xf numFmtId="0" fontId="35" fillId="0" borderId="2" xfId="0" applyFont="1" applyBorder="1" applyAlignment="1">
      <alignment horizontal="center" wrapText="1"/>
    </xf>
    <xf numFmtId="0" fontId="35" fillId="0" borderId="7" xfId="0" applyFont="1" applyBorder="1" applyAlignment="1">
      <alignment wrapText="1"/>
    </xf>
    <xf numFmtId="0" fontId="28" fillId="0" borderId="9" xfId="0" applyFont="1" applyBorder="1" applyAlignment="1">
      <alignment wrapText="1"/>
    </xf>
    <xf numFmtId="0" fontId="28" fillId="0" borderId="24" xfId="0" applyFont="1" applyBorder="1" applyAlignment="1">
      <alignment wrapText="1"/>
    </xf>
    <xf numFmtId="0" fontId="35" fillId="0" borderId="1" xfId="0" applyFont="1" applyBorder="1" applyAlignment="1">
      <alignment horizontal="center"/>
    </xf>
    <xf numFmtId="0" fontId="35" fillId="0" borderId="2" xfId="0" applyFont="1" applyBorder="1" applyAlignment="1">
      <alignment horizontal="center"/>
    </xf>
    <xf numFmtId="14" fontId="30" fillId="0" borderId="7" xfId="0" applyNumberFormat="1" applyFont="1" applyFill="1" applyBorder="1" applyAlignment="1">
      <alignment horizontal="center"/>
    </xf>
    <xf numFmtId="0" fontId="30" fillId="0" borderId="24" xfId="0" applyFont="1" applyFill="1" applyBorder="1" applyAlignment="1">
      <alignment horizontal="center"/>
    </xf>
    <xf numFmtId="0" fontId="28" fillId="4" borderId="7" xfId="0" applyFont="1" applyFill="1" applyBorder="1" applyAlignment="1">
      <alignment horizontal="center"/>
    </xf>
    <xf numFmtId="0" fontId="28" fillId="4" borderId="9" xfId="0" applyFont="1" applyFill="1" applyBorder="1" applyAlignment="1">
      <alignment horizontal="center"/>
    </xf>
    <xf numFmtId="0" fontId="28" fillId="4" borderId="24" xfId="0" applyFont="1" applyFill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31" fillId="0" borderId="24" xfId="0" applyFont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8" fillId="0" borderId="24" xfId="0" applyFont="1" applyBorder="1" applyAlignment="1">
      <alignment horizontal="center"/>
    </xf>
    <xf numFmtId="0" fontId="33" fillId="6" borderId="1" xfId="7" applyFont="1" applyFill="1" applyBorder="1" applyAlignment="1">
      <alignment horizontal="center" vertical="center" wrapText="1"/>
    </xf>
    <xf numFmtId="0" fontId="47" fillId="6" borderId="23" xfId="0" applyFont="1" applyFill="1" applyBorder="1" applyAlignment="1">
      <alignment horizontal="center" vertical="center" wrapText="1"/>
    </xf>
    <xf numFmtId="0" fontId="28" fillId="0" borderId="23" xfId="7" applyFont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0" fontId="31" fillId="0" borderId="1" xfId="7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0" fontId="35" fillId="0" borderId="23" xfId="7" applyFont="1" applyBorder="1" applyAlignment="1">
      <alignment horizontal="center" vertical="center" wrapText="1"/>
    </xf>
    <xf numFmtId="0" fontId="28" fillId="6" borderId="7" xfId="7" applyFont="1" applyFill="1" applyBorder="1" applyAlignment="1">
      <alignment horizontal="center"/>
    </xf>
    <xf numFmtId="0" fontId="28" fillId="6" borderId="9" xfId="7" applyFont="1" applyFill="1" applyBorder="1" applyAlignment="1">
      <alignment horizontal="center"/>
    </xf>
    <xf numFmtId="0" fontId="28" fillId="6" borderId="24" xfId="7" applyFont="1" applyFill="1" applyBorder="1" applyAlignment="1">
      <alignment horizontal="center"/>
    </xf>
    <xf numFmtId="0" fontId="35" fillId="0" borderId="7" xfId="7" applyFont="1" applyBorder="1" applyAlignment="1">
      <alignment horizontal="center"/>
    </xf>
    <xf numFmtId="0" fontId="35" fillId="0" borderId="9" xfId="7" applyFont="1" applyBorder="1" applyAlignment="1">
      <alignment horizontal="center"/>
    </xf>
    <xf numFmtId="0" fontId="35" fillId="0" borderId="24" xfId="7" applyFont="1" applyBorder="1" applyAlignment="1">
      <alignment horizontal="center"/>
    </xf>
    <xf numFmtId="0" fontId="0" fillId="2" borderId="54" xfId="7" applyFont="1" applyFill="1" applyBorder="1" applyAlignment="1">
      <alignment horizontal="center"/>
    </xf>
    <xf numFmtId="0" fontId="42" fillId="0" borderId="54" xfId="7" applyFont="1" applyBorder="1" applyAlignment="1">
      <alignment horizontal="center"/>
    </xf>
    <xf numFmtId="0" fontId="8" fillId="10" borderId="7" xfId="7" applyFont="1" applyFill="1" applyBorder="1" applyAlignment="1">
      <alignment horizontal="center"/>
    </xf>
    <xf numFmtId="0" fontId="8" fillId="10" borderId="24" xfId="7" applyFont="1" applyFill="1" applyBorder="1" applyAlignment="1">
      <alignment horizontal="center"/>
    </xf>
    <xf numFmtId="0" fontId="31" fillId="0" borderId="23" xfId="0" applyFont="1" applyBorder="1" applyAlignment="1">
      <alignment horizontal="center" vertical="center" wrapText="1"/>
    </xf>
    <xf numFmtId="0" fontId="8" fillId="10" borderId="9" xfId="7" applyFont="1" applyFill="1" applyBorder="1" applyAlignment="1">
      <alignment horizontal="center"/>
    </xf>
    <xf numFmtId="0" fontId="30" fillId="0" borderId="1" xfId="8" applyFont="1" applyBorder="1" applyAlignment="1">
      <alignment horizontal="center" vertical="center" wrapText="1"/>
    </xf>
    <xf numFmtId="0" fontId="30" fillId="0" borderId="2" xfId="8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30" fillId="0" borderId="1" xfId="7" applyFont="1" applyFill="1" applyBorder="1" applyAlignment="1">
      <alignment horizontal="center" vertical="center"/>
    </xf>
    <xf numFmtId="0" fontId="30" fillId="0" borderId="2" xfId="7" applyFont="1" applyFill="1" applyBorder="1" applyAlignment="1">
      <alignment horizontal="center" vertical="center"/>
    </xf>
    <xf numFmtId="0" fontId="28" fillId="0" borderId="1" xfId="8" applyFont="1" applyBorder="1" applyAlignment="1">
      <alignment horizontal="center" vertical="center" wrapText="1"/>
    </xf>
    <xf numFmtId="0" fontId="28" fillId="0" borderId="23" xfId="8" applyFont="1" applyBorder="1" applyAlignment="1">
      <alignment horizontal="center" vertical="center" wrapText="1"/>
    </xf>
    <xf numFmtId="0" fontId="28" fillId="0" borderId="2" xfId="8" applyFont="1" applyBorder="1" applyAlignment="1">
      <alignment horizontal="center" vertical="center" wrapText="1"/>
    </xf>
    <xf numFmtId="0" fontId="35" fillId="0" borderId="54" xfId="7" applyFont="1" applyBorder="1" applyAlignment="1">
      <alignment horizontal="center"/>
    </xf>
    <xf numFmtId="0" fontId="35" fillId="0" borderId="7" xfId="7" applyFont="1" applyBorder="1" applyAlignment="1">
      <alignment horizontal="center" wrapText="1"/>
    </xf>
    <xf numFmtId="0" fontId="35" fillId="0" borderId="9" xfId="7" applyFont="1" applyBorder="1" applyAlignment="1">
      <alignment horizontal="center" wrapText="1"/>
    </xf>
    <xf numFmtId="0" fontId="35" fillId="0" borderId="24" xfId="7" applyFont="1" applyBorder="1" applyAlignment="1">
      <alignment horizontal="center" wrapText="1"/>
    </xf>
    <xf numFmtId="0" fontId="35" fillId="0" borderId="7" xfId="7" applyFont="1" applyBorder="1" applyAlignment="1">
      <alignment horizontal="center" vertical="center"/>
    </xf>
    <xf numFmtId="0" fontId="35" fillId="0" borderId="9" xfId="7" applyFont="1" applyBorder="1" applyAlignment="1">
      <alignment horizontal="center" vertical="center"/>
    </xf>
    <xf numFmtId="0" fontId="35" fillId="0" borderId="24" xfId="7" applyFont="1" applyBorder="1" applyAlignment="1">
      <alignment horizontal="center" vertical="center"/>
    </xf>
    <xf numFmtId="0" fontId="30" fillId="0" borderId="57" xfId="8" applyFont="1" applyBorder="1" applyAlignment="1">
      <alignment horizontal="center" vertical="center" wrapText="1"/>
    </xf>
    <xf numFmtId="0" fontId="23" fillId="0" borderId="56" xfId="0" applyFont="1" applyBorder="1" applyAlignment="1">
      <alignment horizontal="center" vertical="center" wrapText="1"/>
    </xf>
    <xf numFmtId="0" fontId="29" fillId="0" borderId="57" xfId="8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31" fillId="0" borderId="67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wrapText="1"/>
    </xf>
    <xf numFmtId="0" fontId="32" fillId="0" borderId="23" xfId="0" applyFont="1" applyBorder="1" applyAlignment="1">
      <alignment horizontal="center" wrapText="1"/>
    </xf>
    <xf numFmtId="0" fontId="31" fillId="5" borderId="67" xfId="0" applyFont="1" applyFill="1" applyBorder="1" applyAlignment="1">
      <alignment horizontal="center" vertical="center" wrapText="1"/>
    </xf>
    <xf numFmtId="0" fontId="31" fillId="8" borderId="1" xfId="0" applyFont="1" applyFill="1" applyBorder="1" applyAlignment="1">
      <alignment horizontal="center" wrapText="1"/>
    </xf>
    <xf numFmtId="0" fontId="31" fillId="8" borderId="23" xfId="0" applyFont="1" applyFill="1" applyBorder="1" applyAlignment="1">
      <alignment horizontal="center" wrapText="1"/>
    </xf>
    <xf numFmtId="0" fontId="31" fillId="5" borderId="1" xfId="0" applyFont="1" applyFill="1" applyBorder="1" applyAlignment="1">
      <alignment horizontal="center" wrapText="1"/>
    </xf>
    <xf numFmtId="0" fontId="31" fillId="5" borderId="23" xfId="0" applyFont="1" applyFill="1" applyBorder="1" applyAlignment="1">
      <alignment horizontal="center" wrapText="1"/>
    </xf>
    <xf numFmtId="0" fontId="31" fillId="0" borderId="54" xfId="8" applyFont="1" applyBorder="1" applyAlignment="1">
      <alignment horizontal="center"/>
    </xf>
    <xf numFmtId="0" fontId="32" fillId="0" borderId="7" xfId="8" applyFont="1" applyBorder="1" applyAlignment="1">
      <alignment horizontal="center"/>
    </xf>
    <xf numFmtId="0" fontId="32" fillId="0" borderId="9" xfId="8" applyFont="1" applyBorder="1" applyAlignment="1">
      <alignment horizontal="center"/>
    </xf>
    <xf numFmtId="0" fontId="32" fillId="0" borderId="24" xfId="8" applyFont="1" applyBorder="1" applyAlignment="1">
      <alignment horizontal="center"/>
    </xf>
    <xf numFmtId="0" fontId="31" fillId="0" borderId="9" xfId="0" applyFont="1" applyBorder="1" applyAlignment="1">
      <alignment horizontal="center"/>
    </xf>
    <xf numFmtId="0" fontId="36" fillId="0" borderId="54" xfId="0" applyFont="1" applyBorder="1" applyAlignment="1">
      <alignment horizontal="center"/>
    </xf>
    <xf numFmtId="0" fontId="35" fillId="0" borderId="7" xfId="0" applyFont="1" applyBorder="1" applyAlignment="1">
      <alignment horizontal="center"/>
    </xf>
    <xf numFmtId="0" fontId="35" fillId="0" borderId="9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26" fillId="9" borderId="7" xfId="0" applyFont="1" applyFill="1" applyBorder="1" applyAlignment="1">
      <alignment horizontal="center"/>
    </xf>
    <xf numFmtId="0" fontId="26" fillId="9" borderId="9" xfId="0" applyFont="1" applyFill="1" applyBorder="1" applyAlignment="1">
      <alignment horizontal="center"/>
    </xf>
    <xf numFmtId="0" fontId="26" fillId="9" borderId="24" xfId="0" applyFont="1" applyFill="1" applyBorder="1" applyAlignment="1">
      <alignment horizontal="center"/>
    </xf>
    <xf numFmtId="0" fontId="31" fillId="0" borderId="62" xfId="0" applyFont="1" applyBorder="1" applyAlignment="1">
      <alignment horizontal="center"/>
    </xf>
    <xf numFmtId="0" fontId="31" fillId="0" borderId="64" xfId="0" applyFont="1" applyBorder="1" applyAlignment="1">
      <alignment horizontal="center"/>
    </xf>
    <xf numFmtId="0" fontId="39" fillId="0" borderId="7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39" fillId="0" borderId="24" xfId="0" applyFont="1" applyBorder="1" applyAlignment="1">
      <alignment horizontal="center" wrapText="1"/>
    </xf>
    <xf numFmtId="0" fontId="39" fillId="0" borderId="7" xfId="0" applyFont="1" applyFill="1" applyBorder="1" applyAlignment="1">
      <alignment horizontal="center" wrapText="1"/>
    </xf>
    <xf numFmtId="0" fontId="39" fillId="0" borderId="9" xfId="0" applyFont="1" applyFill="1" applyBorder="1" applyAlignment="1">
      <alignment horizontal="center" wrapText="1"/>
    </xf>
    <xf numFmtId="0" fontId="39" fillId="0" borderId="24" xfId="0" applyFont="1" applyFill="1" applyBorder="1" applyAlignment="1">
      <alignment horizontal="center" wrapText="1"/>
    </xf>
    <xf numFmtId="0" fontId="31" fillId="0" borderId="57" xfId="0" applyFont="1" applyBorder="1" applyAlignment="1">
      <alignment horizontal="center" wrapText="1"/>
    </xf>
    <xf numFmtId="0" fontId="31" fillId="0" borderId="64" xfId="0" applyFont="1" applyBorder="1" applyAlignment="1">
      <alignment horizontal="center" wrapText="1"/>
    </xf>
    <xf numFmtId="0" fontId="31" fillId="0" borderId="56" xfId="0" applyFont="1" applyBorder="1" applyAlignment="1">
      <alignment horizontal="center" wrapText="1"/>
    </xf>
    <xf numFmtId="0" fontId="31" fillId="0" borderId="55" xfId="0" applyFont="1" applyBorder="1" applyAlignment="1">
      <alignment horizontal="center" wrapText="1"/>
    </xf>
    <xf numFmtId="0" fontId="32" fillId="0" borderId="64" xfId="0" applyFont="1" applyBorder="1" applyAlignment="1">
      <alignment horizontal="center" vertical="center" wrapText="1"/>
    </xf>
    <xf numFmtId="0" fontId="32" fillId="0" borderId="56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wrapText="1"/>
    </xf>
    <xf numFmtId="0" fontId="33" fillId="0" borderId="23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14" fontId="32" fillId="4" borderId="1" xfId="0" applyNumberFormat="1" applyFont="1" applyFill="1" applyBorder="1" applyAlignment="1">
      <alignment horizontal="center" vertical="center" textRotation="90" wrapText="1"/>
    </xf>
    <xf numFmtId="0" fontId="32" fillId="4" borderId="23" xfId="0" applyFont="1" applyFill="1" applyBorder="1" applyAlignment="1">
      <alignment horizontal="center" vertical="center" textRotation="90" wrapText="1"/>
    </xf>
    <xf numFmtId="0" fontId="0" fillId="4" borderId="23" xfId="0" applyFill="1" applyBorder="1"/>
    <xf numFmtId="0" fontId="37" fillId="0" borderId="1" xfId="0" applyFont="1" applyFill="1" applyBorder="1" applyAlignment="1">
      <alignment horizontal="center" wrapText="1"/>
    </xf>
    <xf numFmtId="0" fontId="33" fillId="0" borderId="23" xfId="0" applyFont="1" applyFill="1" applyBorder="1" applyAlignment="1">
      <alignment horizontal="center" wrapText="1"/>
    </xf>
    <xf numFmtId="0" fontId="48" fillId="0" borderId="0" xfId="0" applyFont="1" applyBorder="1" applyAlignment="1">
      <alignment horizontal="center" wrapText="1"/>
    </xf>
    <xf numFmtId="0" fontId="48" fillId="0" borderId="54" xfId="0" applyFont="1" applyBorder="1" applyAlignment="1">
      <alignment horizontal="center" wrapText="1"/>
    </xf>
    <xf numFmtId="0" fontId="32" fillId="4" borderId="7" xfId="0" applyFont="1" applyFill="1" applyBorder="1" applyAlignment="1">
      <alignment horizontal="center"/>
    </xf>
    <xf numFmtId="0" fontId="32" fillId="4" borderId="24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wrapText="1"/>
    </xf>
    <xf numFmtId="0" fontId="33" fillId="3" borderId="23" xfId="0" applyFont="1" applyFill="1" applyBorder="1" applyAlignment="1">
      <alignment horizontal="center" wrapText="1"/>
    </xf>
    <xf numFmtId="0" fontId="33" fillId="3" borderId="2" xfId="0" applyFont="1" applyFill="1" applyBorder="1" applyAlignment="1">
      <alignment horizontal="center" wrapText="1"/>
    </xf>
    <xf numFmtId="0" fontId="28" fillId="0" borderId="64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32" fillId="0" borderId="57" xfId="0" applyFont="1" applyFill="1" applyBorder="1" applyAlignment="1">
      <alignment horizontal="center" vertical="center" wrapText="1"/>
    </xf>
    <xf numFmtId="0" fontId="28" fillId="0" borderId="64" xfId="0" applyFont="1" applyFill="1" applyBorder="1" applyAlignment="1">
      <alignment horizontal="center" vertical="center" wrapText="1"/>
    </xf>
    <xf numFmtId="0" fontId="28" fillId="0" borderId="56" xfId="0" applyFont="1" applyFill="1" applyBorder="1" applyAlignment="1">
      <alignment horizontal="center" vertical="center" wrapText="1"/>
    </xf>
    <xf numFmtId="0" fontId="28" fillId="0" borderId="55" xfId="0" applyFont="1" applyFill="1" applyBorder="1" applyAlignment="1">
      <alignment horizontal="center" vertical="center" wrapText="1"/>
    </xf>
    <xf numFmtId="14" fontId="69" fillId="0" borderId="0" xfId="0" applyNumberFormat="1" applyFont="1" applyBorder="1" applyAlignment="1"/>
    <xf numFmtId="0" fontId="70" fillId="0" borderId="0" xfId="0" applyFont="1"/>
    <xf numFmtId="14" fontId="69" fillId="0" borderId="0" xfId="0" applyNumberFormat="1" applyFont="1" applyBorder="1" applyAlignment="1">
      <alignment horizontal="left"/>
    </xf>
    <xf numFmtId="0" fontId="71" fillId="0" borderId="0" xfId="0" applyFont="1"/>
    <xf numFmtId="0" fontId="72" fillId="0" borderId="1" xfId="0" applyFont="1" applyBorder="1"/>
    <xf numFmtId="0" fontId="72" fillId="0" borderId="1" xfId="0" applyFont="1" applyBorder="1" applyAlignment="1">
      <alignment horizontal="center"/>
    </xf>
    <xf numFmtId="0" fontId="72" fillId="0" borderId="23" xfId="0" applyFont="1" applyBorder="1"/>
    <xf numFmtId="0" fontId="72" fillId="0" borderId="23" xfId="0" quotePrefix="1" applyFont="1" applyBorder="1" applyAlignment="1">
      <alignment horizontal="center"/>
    </xf>
    <xf numFmtId="0" fontId="73" fillId="0" borderId="20" xfId="0" applyFont="1" applyBorder="1"/>
    <xf numFmtId="0" fontId="72" fillId="0" borderId="3" xfId="0" applyFont="1" applyBorder="1"/>
    <xf numFmtId="165" fontId="72" fillId="0" borderId="3" xfId="0" applyNumberFormat="1" applyFont="1" applyBorder="1" applyAlignment="1">
      <alignment horizontal="center"/>
    </xf>
    <xf numFmtId="1" fontId="73" fillId="0" borderId="3" xfId="0" applyNumberFormat="1" applyFont="1" applyBorder="1" applyAlignment="1">
      <alignment horizontal="right"/>
    </xf>
    <xf numFmtId="165" fontId="73" fillId="0" borderId="3" xfId="0" applyNumberFormat="1" applyFont="1" applyBorder="1" applyAlignment="1">
      <alignment horizontal="right"/>
    </xf>
    <xf numFmtId="0" fontId="73" fillId="0" borderId="3" xfId="0" applyFont="1" applyFill="1" applyBorder="1" applyAlignment="1">
      <alignment horizontal="right"/>
    </xf>
    <xf numFmtId="0" fontId="73" fillId="0" borderId="14" xfId="0" applyFont="1" applyBorder="1" applyAlignment="1">
      <alignment horizontal="left"/>
    </xf>
    <xf numFmtId="165" fontId="73" fillId="0" borderId="3" xfId="0" applyNumberFormat="1" applyFont="1" applyFill="1" applyBorder="1" applyAlignment="1">
      <alignment horizontal="right"/>
    </xf>
    <xf numFmtId="0" fontId="74" fillId="0" borderId="20" xfId="0" applyFont="1" applyBorder="1" applyAlignment="1">
      <alignment horizontal="left"/>
    </xf>
    <xf numFmtId="1" fontId="74" fillId="4" borderId="3" xfId="0" applyNumberFormat="1" applyFont="1" applyFill="1" applyBorder="1" applyAlignment="1">
      <alignment horizontal="right"/>
    </xf>
    <xf numFmtId="165" fontId="74" fillId="4" borderId="3" xfId="0" applyNumberFormat="1" applyFont="1" applyFill="1" applyBorder="1" applyAlignment="1">
      <alignment horizontal="right"/>
    </xf>
    <xf numFmtId="165" fontId="74" fillId="0" borderId="3" xfId="0" applyNumberFormat="1" applyFont="1" applyFill="1" applyBorder="1" applyAlignment="1">
      <alignment horizontal="right"/>
    </xf>
    <xf numFmtId="1" fontId="73" fillId="4" borderId="3" xfId="0" applyNumberFormat="1" applyFont="1" applyFill="1" applyBorder="1" applyAlignment="1">
      <alignment horizontal="right"/>
    </xf>
    <xf numFmtId="1" fontId="74" fillId="0" borderId="3" xfId="0" applyNumberFormat="1" applyFont="1" applyFill="1" applyBorder="1" applyAlignment="1">
      <alignment horizontal="right"/>
    </xf>
    <xf numFmtId="0" fontId="73" fillId="4" borderId="20" xfId="0" applyFont="1" applyFill="1" applyBorder="1"/>
    <xf numFmtId="165" fontId="73" fillId="4" borderId="3" xfId="0" applyNumberFormat="1" applyFont="1" applyFill="1" applyBorder="1" applyAlignment="1">
      <alignment horizontal="right"/>
    </xf>
    <xf numFmtId="0" fontId="71" fillId="4" borderId="0" xfId="0" applyFont="1" applyFill="1"/>
    <xf numFmtId="0" fontId="73" fillId="0" borderId="19" xfId="0" applyFont="1" applyBorder="1"/>
    <xf numFmtId="165" fontId="73" fillId="0" borderId="3" xfId="0" applyNumberFormat="1" applyFont="1" applyBorder="1" applyAlignment="1">
      <alignment horizontal="center"/>
    </xf>
    <xf numFmtId="0" fontId="73" fillId="0" borderId="0" xfId="0" applyFont="1" applyBorder="1"/>
    <xf numFmtId="165" fontId="73" fillId="0" borderId="0" xfId="0" applyNumberFormat="1" applyFont="1" applyFill="1" applyBorder="1" applyAlignment="1">
      <alignment horizontal="right"/>
    </xf>
    <xf numFmtId="0" fontId="72" fillId="0" borderId="0" xfId="0" applyFont="1" applyBorder="1"/>
    <xf numFmtId="165" fontId="73" fillId="0" borderId="0" xfId="0" applyNumberFormat="1" applyFont="1" applyBorder="1" applyAlignment="1">
      <alignment horizontal="center"/>
    </xf>
    <xf numFmtId="0" fontId="75" fillId="0" borderId="0" xfId="0" applyFont="1"/>
    <xf numFmtId="0" fontId="72" fillId="0" borderId="0" xfId="0" applyFont="1" applyFill="1" applyBorder="1"/>
    <xf numFmtId="1" fontId="72" fillId="0" borderId="0" xfId="0" applyNumberFormat="1" applyFont="1" applyFill="1" applyBorder="1" applyAlignment="1">
      <alignment horizontal="center"/>
    </xf>
  </cellXfs>
  <cellStyles count="19">
    <cellStyle name="Обычный" xfId="0" builtinId="0"/>
    <cellStyle name="Обычный 2" xfId="1"/>
    <cellStyle name="Обычный 2 2" xfId="2"/>
    <cellStyle name="Обычный 2 2 2" xfId="3"/>
    <cellStyle name="Обычный 3" xfId="4"/>
    <cellStyle name="Обычный_ANALIS" xfId="5"/>
    <cellStyle name="Обычный_ВодкаРайоны2003" xfId="6"/>
    <cellStyle name="Обычный_декабрь 2006" xfId="7"/>
    <cellStyle name="Обычный_инфор" xfId="8"/>
    <cellStyle name="Обычный_Июнь 2006" xfId="9"/>
    <cellStyle name="Обычный_Лист1" xfId="10"/>
    <cellStyle name="Обычный_Май  2004" xfId="11"/>
    <cellStyle name="Обычный_Март 2008" xfId="12"/>
    <cellStyle name="Обычный_Октябрь 2007" xfId="13"/>
    <cellStyle name="Обычный_Разбивка по месяцам 2007" xfId="14"/>
    <cellStyle name="Обычный_Старошайговский-АПК" xfId="15"/>
    <cellStyle name="Финансовый" xfId="16" builtinId="3"/>
    <cellStyle name="Финансовый 2" xfId="17"/>
    <cellStyle name="Финансовый_Октябрь 200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AJ53"/>
  <sheetViews>
    <sheetView tabSelected="1" zoomScale="75" zoomScaleNormal="75" workbookViewId="0">
      <pane xSplit="1" ySplit="4" topLeftCell="B14" activePane="bottomRight" state="frozen"/>
      <selection pane="topRight" activeCell="B1" sqref="B1"/>
      <selection pane="bottomLeft" activeCell="A5" sqref="A5"/>
      <selection pane="bottomRight" activeCell="E14" sqref="E14"/>
    </sheetView>
  </sheetViews>
  <sheetFormatPr defaultRowHeight="15"/>
  <cols>
    <col min="1" max="1" width="18.54296875" customWidth="1"/>
    <col min="2" max="2" width="6.81640625" customWidth="1"/>
    <col min="3" max="3" width="7.54296875" customWidth="1"/>
    <col min="4" max="4" width="8.08984375" customWidth="1"/>
    <col min="5" max="5" width="6.08984375" customWidth="1"/>
    <col min="6" max="6" width="7.54296875" customWidth="1"/>
    <col min="7" max="7" width="8.1796875" customWidth="1"/>
    <col min="8" max="8" width="6.1796875" customWidth="1"/>
    <col min="9" max="10" width="7.81640625" customWidth="1"/>
    <col min="11" max="11" width="6.453125" customWidth="1"/>
    <col min="12" max="12" width="7.36328125" customWidth="1"/>
    <col min="13" max="13" width="8" style="317" customWidth="1"/>
    <col min="14" max="14" width="7.36328125" customWidth="1"/>
    <col min="15" max="15" width="6.90625" customWidth="1"/>
    <col min="16" max="16" width="6.1796875" customWidth="1"/>
    <col min="17" max="17" width="24.6328125" customWidth="1"/>
    <col min="19" max="19" width="9.1796875" customWidth="1"/>
    <col min="21" max="21" width="11.81640625" customWidth="1"/>
  </cols>
  <sheetData>
    <row r="1" spans="1:36" s="311" customFormat="1" ht="18" customHeight="1">
      <c r="A1" s="862" t="s">
        <v>396</v>
      </c>
      <c r="B1" s="862"/>
      <c r="C1" s="862"/>
      <c r="D1" s="862"/>
      <c r="E1" s="862"/>
      <c r="F1" s="862"/>
      <c r="G1" s="862"/>
      <c r="H1" s="862"/>
      <c r="I1" s="862"/>
      <c r="J1" s="862"/>
      <c r="K1" s="862"/>
      <c r="L1" s="862"/>
      <c r="M1" s="862"/>
      <c r="N1" s="862"/>
      <c r="O1" s="862"/>
      <c r="P1" s="862"/>
      <c r="Q1" s="1021"/>
      <c r="R1" s="1021"/>
      <c r="S1" s="1021"/>
      <c r="T1" s="1021"/>
      <c r="U1" s="1022"/>
      <c r="V1" s="1022"/>
      <c r="W1" s="1022"/>
      <c r="X1" s="1022"/>
      <c r="Y1" s="1022"/>
      <c r="Z1" s="1022"/>
      <c r="AA1" s="1022"/>
      <c r="AB1" s="1022"/>
      <c r="AC1" s="1022"/>
      <c r="AD1" s="1022"/>
      <c r="AE1" s="1022"/>
      <c r="AF1" s="1022"/>
      <c r="AG1" s="1022"/>
      <c r="AH1" s="1022"/>
      <c r="AI1" s="1022"/>
      <c r="AJ1" s="1022"/>
    </row>
    <row r="2" spans="1:36" s="311" customFormat="1" ht="18" customHeight="1" thickBot="1">
      <c r="A2" s="863" t="s">
        <v>397</v>
      </c>
      <c r="B2" s="863"/>
      <c r="C2" s="863"/>
      <c r="D2" s="863"/>
      <c r="E2" s="863"/>
      <c r="F2" s="863"/>
      <c r="G2" s="863"/>
      <c r="H2" s="863"/>
      <c r="I2" s="863"/>
      <c r="J2" s="863"/>
      <c r="K2" s="863"/>
      <c r="L2" s="864"/>
      <c r="M2" s="864"/>
      <c r="N2" s="864"/>
      <c r="O2" s="864"/>
      <c r="P2" s="864"/>
      <c r="Q2" s="1023"/>
      <c r="R2" s="1023"/>
      <c r="S2" s="1023" t="s">
        <v>289</v>
      </c>
      <c r="T2" s="1023"/>
      <c r="U2" s="1022"/>
      <c r="V2" s="1022"/>
      <c r="W2" s="1022"/>
      <c r="X2" s="1022"/>
      <c r="Y2" s="1022"/>
      <c r="Z2" s="1022"/>
      <c r="AA2" s="1022"/>
      <c r="AB2" s="1022"/>
      <c r="AC2" s="1022"/>
      <c r="AD2" s="1022"/>
      <c r="AE2" s="1022"/>
      <c r="AF2" s="1022"/>
      <c r="AG2" s="1022"/>
      <c r="AH2" s="1022"/>
      <c r="AI2" s="1022"/>
      <c r="AJ2" s="1022"/>
    </row>
    <row r="3" spans="1:36" ht="26.4" customHeight="1">
      <c r="A3" s="859" t="s">
        <v>169</v>
      </c>
      <c r="B3" s="859" t="s">
        <v>170</v>
      </c>
      <c r="C3" s="865" t="s">
        <v>334</v>
      </c>
      <c r="D3" s="865" t="s">
        <v>335</v>
      </c>
      <c r="E3" s="865" t="s">
        <v>333</v>
      </c>
      <c r="F3" s="865" t="s">
        <v>113</v>
      </c>
      <c r="G3" s="859" t="s">
        <v>114</v>
      </c>
      <c r="H3" s="859" t="s">
        <v>171</v>
      </c>
      <c r="I3" s="859" t="s">
        <v>172</v>
      </c>
      <c r="J3" s="859" t="s">
        <v>336</v>
      </c>
      <c r="K3" s="861" t="s">
        <v>333</v>
      </c>
      <c r="L3" s="856" t="s">
        <v>398</v>
      </c>
      <c r="M3" s="857"/>
      <c r="N3" s="857"/>
      <c r="O3" s="857"/>
      <c r="P3" s="858"/>
      <c r="Q3" s="1024"/>
      <c r="R3" s="1025" t="s">
        <v>0</v>
      </c>
      <c r="S3" s="1025" t="s">
        <v>1</v>
      </c>
      <c r="T3" s="1026" t="s">
        <v>3</v>
      </c>
      <c r="U3" s="1024"/>
      <c r="V3" s="1024"/>
      <c r="W3" s="1024"/>
      <c r="X3" s="1024"/>
      <c r="Y3" s="1024"/>
      <c r="Z3" s="1024"/>
      <c r="AA3" s="1024"/>
      <c r="AB3" s="1024"/>
      <c r="AC3" s="1024"/>
      <c r="AD3" s="1024"/>
      <c r="AE3" s="1024"/>
      <c r="AF3" s="1024"/>
      <c r="AG3" s="1024"/>
      <c r="AH3" s="1024"/>
      <c r="AI3" s="1024"/>
      <c r="AJ3" s="1024"/>
    </row>
    <row r="4" spans="1:36" ht="48" customHeight="1" thickBot="1">
      <c r="A4" s="860"/>
      <c r="B4" s="860"/>
      <c r="C4" s="866"/>
      <c r="D4" s="866"/>
      <c r="E4" s="866"/>
      <c r="F4" s="866"/>
      <c r="G4" s="860"/>
      <c r="H4" s="860"/>
      <c r="I4" s="860"/>
      <c r="J4" s="860"/>
      <c r="K4" s="860"/>
      <c r="L4" s="855" t="s">
        <v>0</v>
      </c>
      <c r="M4" s="375" t="s">
        <v>72</v>
      </c>
      <c r="N4" s="374" t="s">
        <v>6</v>
      </c>
      <c r="O4" s="312" t="s">
        <v>332</v>
      </c>
      <c r="P4" s="313" t="s">
        <v>333</v>
      </c>
      <c r="Q4" s="1024"/>
      <c r="R4" s="1027" t="s">
        <v>4</v>
      </c>
      <c r="S4" s="1027" t="s">
        <v>4</v>
      </c>
      <c r="T4" s="1028">
        <v>2016</v>
      </c>
      <c r="U4" s="1024"/>
      <c r="V4" s="1024"/>
      <c r="W4" s="1024"/>
      <c r="X4" s="1024"/>
      <c r="Y4" s="1024"/>
      <c r="Z4" s="1024"/>
      <c r="AA4" s="1024"/>
      <c r="AB4" s="1024"/>
      <c r="AC4" s="1024"/>
      <c r="AD4" s="1024"/>
      <c r="AE4" s="1024"/>
      <c r="AF4" s="1024"/>
      <c r="AG4" s="1024"/>
      <c r="AH4" s="1024"/>
      <c r="AI4" s="1024"/>
      <c r="AJ4" s="1024"/>
    </row>
    <row r="5" spans="1:36" ht="31.95" customHeight="1">
      <c r="A5" s="740" t="s">
        <v>231</v>
      </c>
      <c r="B5" s="243" t="s">
        <v>73</v>
      </c>
      <c r="C5" s="508">
        <v>9453.2000000000007</v>
      </c>
      <c r="D5" s="509">
        <v>8541</v>
      </c>
      <c r="E5" s="510">
        <f>D5/C5*100</f>
        <v>90.350357550882237</v>
      </c>
      <c r="F5" s="511">
        <f>L5+R5</f>
        <v>6264</v>
      </c>
      <c r="G5" s="512">
        <f>M5+S5</f>
        <v>5969.1</v>
      </c>
      <c r="H5" s="512">
        <f>SUM(G5/F5)*100</f>
        <v>95.292145593869733</v>
      </c>
      <c r="I5" s="512">
        <f>G5/D5*100</f>
        <v>69.887600983491396</v>
      </c>
      <c r="J5" s="513">
        <v>6179.6</v>
      </c>
      <c r="K5" s="514">
        <f>SUM(G5/J5)*100</f>
        <v>96.59363065570588</v>
      </c>
      <c r="L5" s="515">
        <v>653</v>
      </c>
      <c r="M5" s="547">
        <v>702.1</v>
      </c>
      <c r="N5" s="513">
        <f>SUM(M5/L5)*100</f>
        <v>107.51914241960183</v>
      </c>
      <c r="O5" s="516">
        <v>735</v>
      </c>
      <c r="P5" s="517">
        <f>SUM(M5/O5)*100</f>
        <v>95.523809523809518</v>
      </c>
      <c r="Q5" s="1029" t="s">
        <v>134</v>
      </c>
      <c r="R5" s="1030">
        <v>5611</v>
      </c>
      <c r="S5" s="1030">
        <v>5267</v>
      </c>
      <c r="T5" s="1031">
        <v>5526.3</v>
      </c>
      <c r="U5" s="1024"/>
      <c r="V5" s="1024"/>
      <c r="W5" s="1024"/>
      <c r="X5" s="1024"/>
      <c r="Y5" s="1024"/>
      <c r="Z5" s="1024"/>
      <c r="AA5" s="1024"/>
      <c r="AB5" s="1024"/>
      <c r="AC5" s="1024"/>
      <c r="AD5" s="1024"/>
      <c r="AE5" s="1024"/>
      <c r="AF5" s="1024"/>
      <c r="AG5" s="1024"/>
      <c r="AH5" s="1024"/>
      <c r="AI5" s="1024"/>
      <c r="AJ5" s="1024"/>
    </row>
    <row r="6" spans="1:36" ht="7.95" customHeight="1" thickBot="1">
      <c r="A6" s="484"/>
      <c r="B6" s="243"/>
      <c r="C6" s="508"/>
      <c r="D6" s="509"/>
      <c r="E6" s="510"/>
      <c r="F6" s="511"/>
      <c r="G6" s="512"/>
      <c r="H6" s="512"/>
      <c r="I6" s="512"/>
      <c r="J6" s="518"/>
      <c r="K6" s="514"/>
      <c r="L6" s="519"/>
      <c r="M6" s="648"/>
      <c r="N6" s="520"/>
      <c r="O6" s="518"/>
      <c r="P6" s="521"/>
      <c r="Q6" s="1029"/>
      <c r="R6" s="1032"/>
      <c r="S6" s="1033"/>
      <c r="T6" s="1034"/>
      <c r="U6" s="1024"/>
      <c r="V6" s="1024"/>
      <c r="W6" s="1024"/>
      <c r="X6" s="1024"/>
      <c r="Y6" s="1024"/>
      <c r="Z6" s="1024"/>
      <c r="AA6" s="1024"/>
      <c r="AB6" s="1024"/>
      <c r="AC6" s="1024"/>
      <c r="AD6" s="1024"/>
      <c r="AE6" s="1024"/>
      <c r="AF6" s="1024"/>
      <c r="AG6" s="1024"/>
      <c r="AH6" s="1024"/>
      <c r="AI6" s="1024"/>
      <c r="AJ6" s="1024"/>
    </row>
    <row r="7" spans="1:36" ht="19.2" customHeight="1">
      <c r="A7" s="485" t="s">
        <v>185</v>
      </c>
      <c r="B7" s="109" t="s">
        <v>7</v>
      </c>
      <c r="C7" s="522">
        <v>28194.5</v>
      </c>
      <c r="D7" s="523">
        <v>29100</v>
      </c>
      <c r="E7" s="524">
        <f>D7/C7*100</f>
        <v>103.21161928744968</v>
      </c>
      <c r="F7" s="511">
        <f>L7+R7</f>
        <v>21989</v>
      </c>
      <c r="G7" s="512">
        <f>M7+S7</f>
        <v>23926.199999999997</v>
      </c>
      <c r="H7" s="110">
        <f>SUM(G7/F7)*100</f>
        <v>108.80985947519213</v>
      </c>
      <c r="I7" s="110">
        <f>G7/D7*100</f>
        <v>82.220618556701027</v>
      </c>
      <c r="J7" s="513">
        <f>T7+O7</f>
        <v>21305.7</v>
      </c>
      <c r="K7" s="526">
        <f>SUM(G7/J7)*100</f>
        <v>112.29952547909711</v>
      </c>
      <c r="L7" s="527">
        <v>2322</v>
      </c>
      <c r="M7" s="528">
        <v>2500.6</v>
      </c>
      <c r="N7" s="525">
        <f>SUM(M7/L7)*100</f>
        <v>107.6916451335056</v>
      </c>
      <c r="O7" s="525">
        <v>2159.8000000000002</v>
      </c>
      <c r="P7" s="529">
        <f>SUM(M7/O7)*100</f>
        <v>115.7792388184091</v>
      </c>
      <c r="Q7" s="1035" t="s">
        <v>185</v>
      </c>
      <c r="R7" s="1032">
        <v>19667</v>
      </c>
      <c r="S7" s="1033">
        <v>21425.599999999999</v>
      </c>
      <c r="T7" s="1036">
        <v>19145.900000000001</v>
      </c>
      <c r="U7" s="1024"/>
      <c r="V7" s="1024"/>
      <c r="W7" s="1024"/>
      <c r="X7" s="1024"/>
      <c r="Y7" s="1024"/>
      <c r="Z7" s="1024"/>
      <c r="AA7" s="1024"/>
      <c r="AB7" s="1024"/>
      <c r="AC7" s="1024"/>
      <c r="AD7" s="1024"/>
      <c r="AE7" s="1024"/>
      <c r="AF7" s="1024"/>
      <c r="AG7" s="1024"/>
      <c r="AH7" s="1024"/>
      <c r="AI7" s="1024"/>
      <c r="AJ7" s="1024"/>
    </row>
    <row r="8" spans="1:36" ht="6.6" customHeight="1" thickBot="1">
      <c r="A8" s="366"/>
      <c r="B8" s="109"/>
      <c r="C8" s="522"/>
      <c r="D8" s="523"/>
      <c r="E8" s="530"/>
      <c r="F8" s="531"/>
      <c r="G8" s="110"/>
      <c r="H8" s="110"/>
      <c r="I8" s="110"/>
      <c r="J8" s="525"/>
      <c r="K8" s="526"/>
      <c r="L8" s="532"/>
      <c r="M8" s="528"/>
      <c r="N8" s="525"/>
      <c r="O8" s="525"/>
      <c r="P8" s="529"/>
      <c r="Q8" s="1037"/>
      <c r="R8" s="1032"/>
      <c r="S8" s="1033"/>
      <c r="T8" s="1036"/>
      <c r="U8" s="1024"/>
      <c r="V8" s="1024"/>
      <c r="W8" s="1024"/>
      <c r="X8" s="1024"/>
      <c r="Y8" s="1024"/>
      <c r="Z8" s="1024"/>
      <c r="AA8" s="1024"/>
      <c r="AB8" s="1024"/>
      <c r="AC8" s="1024"/>
      <c r="AD8" s="1024"/>
      <c r="AE8" s="1024"/>
      <c r="AF8" s="1024"/>
      <c r="AG8" s="1024"/>
      <c r="AH8" s="1024"/>
      <c r="AI8" s="1024"/>
      <c r="AJ8" s="1024"/>
    </row>
    <row r="9" spans="1:36" ht="17.399999999999999" customHeight="1">
      <c r="A9" s="741" t="s">
        <v>186</v>
      </c>
      <c r="B9" s="109" t="s">
        <v>7</v>
      </c>
      <c r="C9" s="522">
        <v>928.2</v>
      </c>
      <c r="D9" s="523">
        <v>1050</v>
      </c>
      <c r="E9" s="524">
        <f>D9/C9*100</f>
        <v>113.12217194570135</v>
      </c>
      <c r="F9" s="511">
        <f>L9+R9</f>
        <v>743</v>
      </c>
      <c r="G9" s="512">
        <f>M9+S9</f>
        <v>338.8</v>
      </c>
      <c r="H9" s="110">
        <f>SUM(G9/F9)*100</f>
        <v>45.598923283983851</v>
      </c>
      <c r="I9" s="110">
        <f>G9/D9*100</f>
        <v>32.266666666666666</v>
      </c>
      <c r="J9" s="513">
        <f>T9+O9</f>
        <v>746.5</v>
      </c>
      <c r="K9" s="526">
        <f>SUM(G9/J9)*100</f>
        <v>45.385130609511052</v>
      </c>
      <c r="L9" s="532">
        <v>99</v>
      </c>
      <c r="M9" s="528">
        <v>33.200000000000003</v>
      </c>
      <c r="N9" s="525">
        <f>SUM(M9/L9)*100</f>
        <v>33.535353535353543</v>
      </c>
      <c r="O9" s="525">
        <v>33.299999999999997</v>
      </c>
      <c r="P9" s="529">
        <f>SUM(M9/O9)*100</f>
        <v>99.699699699699721</v>
      </c>
      <c r="Q9" s="1035" t="s">
        <v>186</v>
      </c>
      <c r="R9" s="1033">
        <v>644</v>
      </c>
      <c r="S9" s="1033">
        <v>305.60000000000002</v>
      </c>
      <c r="T9" s="1036">
        <v>713.2</v>
      </c>
      <c r="U9" s="1024"/>
      <c r="V9" s="1024"/>
      <c r="W9" s="1024"/>
      <c r="X9" s="1024"/>
      <c r="Y9" s="1024"/>
      <c r="Z9" s="1024"/>
      <c r="AA9" s="1024"/>
      <c r="AB9" s="1024"/>
      <c r="AC9" s="1024"/>
      <c r="AD9" s="1024"/>
      <c r="AE9" s="1024"/>
      <c r="AF9" s="1024"/>
      <c r="AG9" s="1024"/>
      <c r="AH9" s="1024"/>
      <c r="AI9" s="1024"/>
      <c r="AJ9" s="1024"/>
    </row>
    <row r="10" spans="1:36" ht="7.2" customHeight="1" thickBot="1">
      <c r="A10" s="485"/>
      <c r="B10" s="109"/>
      <c r="C10" s="522"/>
      <c r="D10" s="523"/>
      <c r="E10" s="524"/>
      <c r="F10" s="531"/>
      <c r="G10" s="110"/>
      <c r="H10" s="110"/>
      <c r="I10" s="110"/>
      <c r="J10" s="525"/>
      <c r="K10" s="526"/>
      <c r="L10" s="532"/>
      <c r="M10" s="528"/>
      <c r="N10" s="525"/>
      <c r="O10" s="525"/>
      <c r="P10" s="529"/>
      <c r="Q10" s="1037"/>
      <c r="R10" s="1032"/>
      <c r="S10" s="1033"/>
      <c r="T10" s="1036"/>
      <c r="U10" s="1024"/>
      <c r="V10" s="1024"/>
      <c r="W10" s="1024"/>
      <c r="X10" s="1024"/>
      <c r="Y10" s="1024"/>
      <c r="Z10" s="1024"/>
      <c r="AA10" s="1024"/>
      <c r="AB10" s="1024"/>
      <c r="AC10" s="1024"/>
      <c r="AD10" s="1024"/>
      <c r="AE10" s="1024"/>
      <c r="AF10" s="1024"/>
      <c r="AG10" s="1024"/>
      <c r="AH10" s="1024"/>
      <c r="AI10" s="1024"/>
      <c r="AJ10" s="1024"/>
    </row>
    <row r="11" spans="1:36" ht="40.200000000000003" customHeight="1">
      <c r="A11" s="742" t="s">
        <v>232</v>
      </c>
      <c r="B11" s="176" t="s">
        <v>191</v>
      </c>
      <c r="C11" s="522">
        <v>122509</v>
      </c>
      <c r="D11" s="523">
        <v>108620</v>
      </c>
      <c r="E11" s="524">
        <f>D11/C11*100</f>
        <v>88.662873748051169</v>
      </c>
      <c r="F11" s="623">
        <v>78630</v>
      </c>
      <c r="G11" s="626">
        <v>78911</v>
      </c>
      <c r="H11" s="528">
        <f>SUM(G11/F11)*100</f>
        <v>100.35736996057484</v>
      </c>
      <c r="I11" s="528">
        <f>G11/D11*100</f>
        <v>72.648683483704659</v>
      </c>
      <c r="J11" s="513">
        <v>36958</v>
      </c>
      <c r="K11" s="539">
        <f>SUM(G11/J11)*100</f>
        <v>213.51534173927163</v>
      </c>
      <c r="L11" s="532"/>
      <c r="M11" s="528"/>
      <c r="N11" s="525"/>
      <c r="O11" s="525"/>
      <c r="P11" s="529"/>
      <c r="Q11" s="1037"/>
      <c r="R11" s="1032"/>
      <c r="S11" s="1033"/>
      <c r="T11" s="1036"/>
      <c r="U11" s="1024"/>
      <c r="V11" s="1024"/>
      <c r="W11" s="1024"/>
      <c r="X11" s="1024"/>
      <c r="Y11" s="1024"/>
      <c r="Z11" s="1024"/>
      <c r="AA11" s="1024"/>
      <c r="AB11" s="1024"/>
      <c r="AC11" s="1024"/>
      <c r="AD11" s="1024"/>
      <c r="AE11" s="1024"/>
      <c r="AF11" s="1024"/>
      <c r="AG11" s="1024"/>
      <c r="AH11" s="1024"/>
      <c r="AI11" s="1024"/>
      <c r="AJ11" s="1024"/>
    </row>
    <row r="12" spans="1:36" ht="6.6" customHeight="1" thickBot="1">
      <c r="A12" s="366"/>
      <c r="B12" s="367"/>
      <c r="C12" s="522"/>
      <c r="D12" s="523"/>
      <c r="E12" s="530"/>
      <c r="F12" s="533"/>
      <c r="G12" s="534"/>
      <c r="H12" s="534"/>
      <c r="I12" s="534"/>
      <c r="J12" s="535"/>
      <c r="K12" s="536"/>
      <c r="L12" s="537"/>
      <c r="M12" s="534"/>
      <c r="N12" s="535"/>
      <c r="O12" s="535"/>
      <c r="P12" s="538"/>
      <c r="Q12" s="1037"/>
      <c r="R12" s="1038"/>
      <c r="S12" s="1039"/>
      <c r="T12" s="1040"/>
      <c r="U12" s="1024"/>
      <c r="V12" s="1024"/>
      <c r="W12" s="1024"/>
      <c r="X12" s="1024"/>
      <c r="Y12" s="1024"/>
      <c r="Z12" s="1024"/>
      <c r="AA12" s="1024"/>
      <c r="AB12" s="1024"/>
      <c r="AC12" s="1024"/>
      <c r="AD12" s="1024"/>
      <c r="AE12" s="1024"/>
      <c r="AF12" s="1024"/>
      <c r="AG12" s="1024"/>
      <c r="AH12" s="1024"/>
      <c r="AI12" s="1024"/>
      <c r="AJ12" s="1024"/>
    </row>
    <row r="13" spans="1:36" ht="28.2" customHeight="1">
      <c r="A13" s="368" t="s">
        <v>159</v>
      </c>
      <c r="B13" s="367" t="s">
        <v>8</v>
      </c>
      <c r="C13" s="522">
        <v>984594.6</v>
      </c>
      <c r="D13" s="523">
        <v>1058787</v>
      </c>
      <c r="E13" s="524">
        <f>D13/C13*100</f>
        <v>107.53532469099466</v>
      </c>
      <c r="F13" s="625">
        <f>L13+R13</f>
        <v>724816</v>
      </c>
      <c r="G13" s="626">
        <f>M13+S13</f>
        <v>800926</v>
      </c>
      <c r="H13" s="627">
        <f>SUM(G13/F13)*100</f>
        <v>110.50059601333304</v>
      </c>
      <c r="I13" s="627">
        <f>G13/D13*100</f>
        <v>75.645620885031633</v>
      </c>
      <c r="J13" s="628">
        <f>T13+O13</f>
        <v>692149.2</v>
      </c>
      <c r="K13" s="629">
        <f>SUM(G13/J13)*100</f>
        <v>115.71580231545452</v>
      </c>
      <c r="L13" s="630">
        <v>101135</v>
      </c>
      <c r="M13" s="627">
        <v>101503</v>
      </c>
      <c r="N13" s="627">
        <f>SUM(M13/L13)*100</f>
        <v>100.36387007465268</v>
      </c>
      <c r="O13" s="627">
        <v>84299.199999999997</v>
      </c>
      <c r="P13" s="631">
        <f>SUM(M13/O13)*100</f>
        <v>120.40802285193692</v>
      </c>
      <c r="Q13" s="1029" t="s">
        <v>133</v>
      </c>
      <c r="R13" s="1032">
        <v>623681</v>
      </c>
      <c r="S13" s="1033">
        <v>699423</v>
      </c>
      <c r="T13" s="1036">
        <v>607850</v>
      </c>
      <c r="U13" s="1024"/>
      <c r="V13" s="1024"/>
      <c r="W13" s="1024"/>
      <c r="X13" s="1024"/>
      <c r="Y13" s="1024"/>
      <c r="Z13" s="1024"/>
      <c r="AA13" s="1024"/>
      <c r="AB13" s="1024"/>
      <c r="AC13" s="1024"/>
      <c r="AD13" s="1024"/>
      <c r="AE13" s="1024"/>
      <c r="AF13" s="1024"/>
      <c r="AG13" s="1024"/>
      <c r="AH13" s="1024"/>
      <c r="AI13" s="1024"/>
      <c r="AJ13" s="1024"/>
    </row>
    <row r="14" spans="1:36" ht="6" customHeight="1" thickBot="1">
      <c r="A14" s="369"/>
      <c r="B14" s="367"/>
      <c r="C14" s="522"/>
      <c r="D14" s="523"/>
      <c r="E14" s="530"/>
      <c r="F14" s="632"/>
      <c r="G14" s="633"/>
      <c r="H14" s="627"/>
      <c r="I14" s="627"/>
      <c r="J14" s="627"/>
      <c r="K14" s="629"/>
      <c r="L14" s="630"/>
      <c r="M14" s="627"/>
      <c r="N14" s="627"/>
      <c r="O14" s="627"/>
      <c r="P14" s="631"/>
      <c r="Q14" s="1029"/>
      <c r="R14" s="1041"/>
      <c r="S14" s="1041"/>
      <c r="T14" s="1036"/>
      <c r="U14" s="1024"/>
      <c r="V14" s="1024"/>
      <c r="W14" s="1024"/>
      <c r="X14" s="1024"/>
      <c r="Y14" s="1024"/>
      <c r="Z14" s="1024"/>
      <c r="AA14" s="1024"/>
      <c r="AB14" s="1024"/>
      <c r="AC14" s="1024"/>
      <c r="AD14" s="1024"/>
      <c r="AE14" s="1024"/>
      <c r="AF14" s="1024"/>
      <c r="AG14" s="1024"/>
      <c r="AH14" s="1024"/>
      <c r="AI14" s="1024"/>
      <c r="AJ14" s="1024"/>
    </row>
    <row r="15" spans="1:36" ht="28.95" customHeight="1">
      <c r="A15" s="368" t="s">
        <v>180</v>
      </c>
      <c r="B15" s="370" t="s">
        <v>9</v>
      </c>
      <c r="C15" s="543">
        <v>6824.1</v>
      </c>
      <c r="D15" s="544">
        <v>7268</v>
      </c>
      <c r="E15" s="524">
        <f>D15/C15*100</f>
        <v>106.50488709133805</v>
      </c>
      <c r="F15" s="625">
        <f>L15+R15</f>
        <v>5392</v>
      </c>
      <c r="G15" s="626">
        <f>M15+S15</f>
        <v>5394.7999999999993</v>
      </c>
      <c r="H15" s="627">
        <f>SUM(G15/F15)*100</f>
        <v>100.05192878338278</v>
      </c>
      <c r="I15" s="627">
        <f>G15/D15*100</f>
        <v>74.226747385800763</v>
      </c>
      <c r="J15" s="628">
        <f>T15+O15</f>
        <v>4910.5999999999995</v>
      </c>
      <c r="K15" s="629">
        <f>SUM(G15/J15)*100</f>
        <v>109.86030220339673</v>
      </c>
      <c r="L15" s="630">
        <v>636</v>
      </c>
      <c r="M15" s="627">
        <v>660.4</v>
      </c>
      <c r="N15" s="627">
        <f>SUM(M15/L15)*100</f>
        <v>103.83647798742138</v>
      </c>
      <c r="O15" s="627">
        <v>656.4</v>
      </c>
      <c r="P15" s="631">
        <f>SUM(M15/O15)*100</f>
        <v>100.60938452163315</v>
      </c>
      <c r="Q15" s="1029" t="s">
        <v>71</v>
      </c>
      <c r="R15" s="1032">
        <v>4756</v>
      </c>
      <c r="S15" s="1033">
        <v>4734.3999999999996</v>
      </c>
      <c r="T15" s="1036">
        <v>4254.2</v>
      </c>
      <c r="U15" s="1024"/>
      <c r="V15" s="1024"/>
      <c r="W15" s="1024"/>
      <c r="X15" s="1024"/>
      <c r="Y15" s="1024"/>
      <c r="Z15" s="1024"/>
      <c r="AA15" s="1024"/>
      <c r="AB15" s="1024"/>
      <c r="AC15" s="1024"/>
      <c r="AD15" s="1024"/>
      <c r="AE15" s="1024"/>
      <c r="AF15" s="1024"/>
      <c r="AG15" s="1024"/>
      <c r="AH15" s="1024"/>
      <c r="AI15" s="1024"/>
      <c r="AJ15" s="1024"/>
    </row>
    <row r="16" spans="1:36" ht="6.6" customHeight="1" thickBot="1">
      <c r="A16" s="369"/>
      <c r="B16" s="112"/>
      <c r="C16" s="543"/>
      <c r="D16" s="544"/>
      <c r="E16" s="545"/>
      <c r="F16" s="541"/>
      <c r="G16" s="542"/>
      <c r="H16" s="528"/>
      <c r="I16" s="528"/>
      <c r="J16" s="546"/>
      <c r="K16" s="539"/>
      <c r="L16" s="540"/>
      <c r="M16" s="638"/>
      <c r="N16" s="535"/>
      <c r="O16" s="546"/>
      <c r="P16" s="529"/>
      <c r="Q16" s="1029"/>
      <c r="R16" s="1041"/>
      <c r="S16" s="1041"/>
      <c r="T16" s="1042"/>
      <c r="U16" s="1024"/>
      <c r="V16" s="1024"/>
      <c r="W16" s="1024"/>
      <c r="X16" s="1024"/>
      <c r="Y16" s="1024"/>
      <c r="Z16" s="1024"/>
      <c r="AA16" s="1024"/>
      <c r="AB16" s="1024"/>
      <c r="AC16" s="1024"/>
      <c r="AD16" s="1024"/>
      <c r="AE16" s="1024"/>
      <c r="AF16" s="1024"/>
      <c r="AG16" s="1024"/>
      <c r="AH16" s="1024"/>
      <c r="AI16" s="1024"/>
      <c r="AJ16" s="1024"/>
    </row>
    <row r="17" spans="1:36" s="317" customFormat="1" ht="16.2" customHeight="1">
      <c r="A17" s="369" t="s">
        <v>10</v>
      </c>
      <c r="B17" s="367" t="s">
        <v>8</v>
      </c>
      <c r="C17" s="522">
        <v>56837.599999999999</v>
      </c>
      <c r="D17" s="849">
        <v>60725.8</v>
      </c>
      <c r="E17" s="524">
        <f>D17/C17*100</f>
        <v>106.84089405604742</v>
      </c>
      <c r="F17" s="850">
        <v>45842.5</v>
      </c>
      <c r="G17" s="547">
        <v>46257.1</v>
      </c>
      <c r="H17" s="528">
        <f>SUM(G17/F17)*100</f>
        <v>100.90440093799423</v>
      </c>
      <c r="I17" s="528">
        <f>G17/D17*100</f>
        <v>76.17371858419321</v>
      </c>
      <c r="J17" s="851">
        <v>39526.1</v>
      </c>
      <c r="K17" s="539">
        <f>SUM(G17/J17)*100</f>
        <v>117.02925408780527</v>
      </c>
      <c r="L17" s="540">
        <v>3697.9</v>
      </c>
      <c r="M17" s="528">
        <v>3765.1</v>
      </c>
      <c r="N17" s="528">
        <f>SUM(M17/L17)*100</f>
        <v>101.81724762703155</v>
      </c>
      <c r="O17" s="528">
        <v>3819.4</v>
      </c>
      <c r="P17" s="852">
        <f>SUM(M17/O17)*100</f>
        <v>98.578310729433937</v>
      </c>
      <c r="Q17" s="1043" t="s">
        <v>10</v>
      </c>
      <c r="R17" s="1044"/>
      <c r="S17" s="1044"/>
      <c r="T17" s="1044"/>
      <c r="U17" s="1045"/>
      <c r="V17" s="1045"/>
      <c r="W17" s="1045"/>
      <c r="X17" s="1045"/>
      <c r="Y17" s="1045"/>
      <c r="Z17" s="1045"/>
      <c r="AA17" s="1045"/>
      <c r="AB17" s="1045"/>
      <c r="AC17" s="1045"/>
      <c r="AD17" s="1045"/>
      <c r="AE17" s="1045"/>
      <c r="AF17" s="1045"/>
      <c r="AG17" s="1045"/>
      <c r="AH17" s="1045"/>
      <c r="AI17" s="1045"/>
      <c r="AJ17" s="1045"/>
    </row>
    <row r="18" spans="1:36" ht="10.95" customHeight="1" thickBot="1">
      <c r="A18" s="369"/>
      <c r="B18" s="109"/>
      <c r="C18" s="522"/>
      <c r="D18" s="523"/>
      <c r="E18" s="530"/>
      <c r="F18" s="548"/>
      <c r="G18" s="110"/>
      <c r="H18" s="110"/>
      <c r="I18" s="110"/>
      <c r="J18" s="110"/>
      <c r="K18" s="526"/>
      <c r="L18" s="532"/>
      <c r="M18" s="637"/>
      <c r="N18" s="525"/>
      <c r="O18" s="525"/>
      <c r="P18" s="529"/>
      <c r="Q18" s="1029"/>
      <c r="R18" s="1033"/>
      <c r="S18" s="1033"/>
      <c r="T18" s="1033"/>
      <c r="U18" s="1024"/>
      <c r="V18" s="1024"/>
      <c r="W18" s="1024"/>
      <c r="X18" s="1024"/>
      <c r="Y18" s="1024"/>
      <c r="Z18" s="1024"/>
      <c r="AA18" s="1024"/>
      <c r="AB18" s="1024"/>
      <c r="AC18" s="1024"/>
      <c r="AD18" s="1024"/>
      <c r="AE18" s="1024"/>
      <c r="AF18" s="1024"/>
      <c r="AG18" s="1024"/>
      <c r="AH18" s="1024"/>
      <c r="AI18" s="1024"/>
      <c r="AJ18" s="1024"/>
    </row>
    <row r="19" spans="1:36" ht="17.399999999999999" customHeight="1">
      <c r="A19" s="369" t="s">
        <v>138</v>
      </c>
      <c r="B19" s="109" t="s">
        <v>139</v>
      </c>
      <c r="C19" s="522">
        <v>5116.6000000000004</v>
      </c>
      <c r="D19" s="523">
        <v>5350</v>
      </c>
      <c r="E19" s="524">
        <f>D19/C19*100</f>
        <v>104.56162295274206</v>
      </c>
      <c r="F19" s="549">
        <v>3510</v>
      </c>
      <c r="G19" s="512">
        <f>M19+S19</f>
        <v>3533.7</v>
      </c>
      <c r="H19" s="528">
        <f>SUM(G19/F19)*100</f>
        <v>100.67521367521366</v>
      </c>
      <c r="I19" s="110">
        <f>G19/D19*100</f>
        <v>66.050467289719634</v>
      </c>
      <c r="J19" s="513">
        <v>3384.1</v>
      </c>
      <c r="K19" s="550">
        <f>SUM(G19/J19)*100</f>
        <v>104.42067314795662</v>
      </c>
      <c r="L19" s="532"/>
      <c r="M19" s="528">
        <v>1294.7</v>
      </c>
      <c r="N19" s="525"/>
      <c r="O19" s="525">
        <v>1880.1</v>
      </c>
      <c r="P19" s="529">
        <f>SUM(M19/O19)*100</f>
        <v>68.863358332003628</v>
      </c>
      <c r="Q19" s="1029" t="s">
        <v>138</v>
      </c>
      <c r="R19" s="1036">
        <v>1300</v>
      </c>
      <c r="S19" s="1033">
        <v>2239</v>
      </c>
      <c r="T19" s="1033">
        <v>1504</v>
      </c>
      <c r="U19" s="1024"/>
      <c r="V19" s="1024"/>
      <c r="W19" s="1024"/>
      <c r="X19" s="1024"/>
      <c r="Y19" s="1024"/>
      <c r="Z19" s="1024"/>
      <c r="AA19" s="1024"/>
      <c r="AB19" s="1024"/>
      <c r="AC19" s="1024"/>
      <c r="AD19" s="1024"/>
      <c r="AE19" s="1024"/>
      <c r="AF19" s="1024"/>
      <c r="AG19" s="1024"/>
      <c r="AH19" s="1024"/>
      <c r="AI19" s="1024"/>
      <c r="AJ19" s="1024"/>
    </row>
    <row r="20" spans="1:36" ht="10.95" customHeight="1" thickBot="1">
      <c r="A20" s="369"/>
      <c r="B20" s="109"/>
      <c r="C20" s="522"/>
      <c r="D20" s="523"/>
      <c r="E20" s="524"/>
      <c r="F20" s="551"/>
      <c r="G20" s="110"/>
      <c r="H20" s="525"/>
      <c r="I20" s="110"/>
      <c r="J20" s="110"/>
      <c r="K20" s="550"/>
      <c r="L20" s="532"/>
      <c r="M20" s="528"/>
      <c r="N20" s="525"/>
      <c r="O20" s="525"/>
      <c r="P20" s="529"/>
      <c r="Q20" s="1046"/>
      <c r="R20" s="1036"/>
      <c r="S20" s="1033"/>
      <c r="T20" s="1033"/>
      <c r="U20" s="1024"/>
      <c r="V20" s="1024"/>
      <c r="W20" s="1024"/>
      <c r="X20" s="1024"/>
      <c r="Y20" s="1024"/>
      <c r="Z20" s="1024"/>
      <c r="AA20" s="1024"/>
      <c r="AB20" s="1024"/>
      <c r="AC20" s="1024"/>
      <c r="AD20" s="1024"/>
      <c r="AE20" s="1024"/>
      <c r="AF20" s="1024"/>
      <c r="AG20" s="1024"/>
      <c r="AH20" s="1024"/>
      <c r="AI20" s="1024"/>
      <c r="AJ20" s="1024"/>
    </row>
    <row r="21" spans="1:36" ht="27.6" customHeight="1" thickBot="1">
      <c r="A21" s="743" t="s">
        <v>189</v>
      </c>
      <c r="B21" s="176" t="s">
        <v>190</v>
      </c>
      <c r="C21" s="522"/>
      <c r="D21" s="523"/>
      <c r="E21" s="524"/>
      <c r="F21" s="548"/>
      <c r="G21" s="110">
        <v>10759.8</v>
      </c>
      <c r="H21" s="525"/>
      <c r="I21" s="110"/>
      <c r="J21" s="513">
        <v>10648</v>
      </c>
      <c r="K21" s="550">
        <f>SUM(G21/J21)*100</f>
        <v>101.04996243425994</v>
      </c>
      <c r="L21" s="552"/>
      <c r="M21" s="528"/>
      <c r="N21" s="525"/>
      <c r="O21" s="525"/>
      <c r="P21" s="529"/>
      <c r="Q21" s="1046"/>
      <c r="R21" s="1033"/>
      <c r="S21" s="1033"/>
      <c r="T21" s="1033"/>
      <c r="U21" s="1024"/>
      <c r="V21" s="1024"/>
      <c r="W21" s="1024"/>
      <c r="X21" s="1024"/>
      <c r="Y21" s="1024"/>
      <c r="Z21" s="1024"/>
      <c r="AA21" s="1024"/>
      <c r="AB21" s="1024"/>
      <c r="AC21" s="1024"/>
      <c r="AD21" s="1024"/>
      <c r="AE21" s="1024"/>
      <c r="AF21" s="1024"/>
      <c r="AG21" s="1024"/>
      <c r="AH21" s="1024"/>
      <c r="AI21" s="1024"/>
      <c r="AJ21" s="1024"/>
    </row>
    <row r="22" spans="1:36" ht="18.600000000000001" customHeight="1">
      <c r="A22" s="502" t="s">
        <v>173</v>
      </c>
      <c r="B22" s="503" t="s">
        <v>2</v>
      </c>
      <c r="C22" s="553">
        <v>107.4</v>
      </c>
      <c r="D22" s="554">
        <v>110</v>
      </c>
      <c r="E22" s="555">
        <f>D22/C22*100</f>
        <v>102.42085661080074</v>
      </c>
      <c r="F22" s="556">
        <v>110</v>
      </c>
      <c r="G22" s="624">
        <v>105.6</v>
      </c>
      <c r="H22" s="557">
        <f>SUM(G22/F22)*100</f>
        <v>96</v>
      </c>
      <c r="I22" s="310"/>
      <c r="J22" s="513">
        <v>108.6</v>
      </c>
      <c r="K22" s="558">
        <f>SUM(G22/J22)*100</f>
        <v>97.237569060773481</v>
      </c>
      <c r="L22" s="559"/>
      <c r="M22" s="557"/>
      <c r="N22" s="560"/>
      <c r="O22" s="505"/>
      <c r="P22" s="561"/>
      <c r="Q22" s="1046" t="s">
        <v>135</v>
      </c>
      <c r="R22" s="1036">
        <v>110</v>
      </c>
      <c r="S22" s="1030"/>
      <c r="T22" s="1047"/>
      <c r="U22" s="1024"/>
      <c r="V22" s="1024"/>
      <c r="W22" s="1024"/>
      <c r="X22" s="1024"/>
      <c r="Y22" s="1024"/>
      <c r="Z22" s="1024"/>
      <c r="AA22" s="1024"/>
      <c r="AB22" s="1024"/>
      <c r="AC22" s="1024"/>
      <c r="AD22" s="1024"/>
      <c r="AE22" s="1024"/>
      <c r="AF22" s="1024"/>
      <c r="AG22" s="1024"/>
      <c r="AH22" s="1024"/>
      <c r="AI22" s="1024"/>
      <c r="AJ22" s="1024"/>
    </row>
    <row r="23" spans="1:36" ht="51.6" customHeight="1">
      <c r="A23" s="567" t="s">
        <v>373</v>
      </c>
      <c r="B23" s="504" t="s">
        <v>2</v>
      </c>
      <c r="C23" s="563"/>
      <c r="D23" s="563">
        <v>1.9</v>
      </c>
      <c r="E23" s="564"/>
      <c r="F23" s="565">
        <v>1.9</v>
      </c>
      <c r="G23" s="565">
        <v>1</v>
      </c>
      <c r="H23" s="566">
        <f>G23/F23*100</f>
        <v>52.631578947368418</v>
      </c>
      <c r="I23" s="110"/>
      <c r="J23" s="110"/>
      <c r="K23" s="525"/>
      <c r="L23" s="562"/>
      <c r="M23" s="528"/>
      <c r="N23" s="535"/>
      <c r="O23" s="525"/>
      <c r="P23" s="525"/>
      <c r="Q23" s="1048"/>
      <c r="R23" s="1049"/>
      <c r="S23" s="1050"/>
      <c r="T23" s="1051"/>
      <c r="U23" s="1024"/>
      <c r="V23" s="1024"/>
      <c r="W23" s="1024"/>
      <c r="X23" s="1024"/>
      <c r="Y23" s="1024"/>
      <c r="Z23" s="1024"/>
      <c r="AA23" s="1024"/>
      <c r="AB23" s="1024"/>
      <c r="AC23" s="1024"/>
      <c r="AD23" s="1024"/>
      <c r="AE23" s="1024"/>
      <c r="AF23" s="1024"/>
      <c r="AG23" s="1024"/>
      <c r="AH23" s="1024"/>
      <c r="AI23" s="1024"/>
      <c r="AJ23" s="1024"/>
    </row>
    <row r="24" spans="1:36" ht="66.599999999999994" customHeight="1">
      <c r="A24" s="568" t="s">
        <v>372</v>
      </c>
      <c r="B24" s="506" t="s">
        <v>2</v>
      </c>
      <c r="C24" s="563"/>
      <c r="D24" s="563">
        <v>97.9</v>
      </c>
      <c r="E24" s="564"/>
      <c r="F24" s="565">
        <v>93.8</v>
      </c>
      <c r="G24" s="565">
        <v>82.4</v>
      </c>
      <c r="H24" s="566"/>
      <c r="I24" s="507"/>
      <c r="J24" s="507"/>
      <c r="K24" s="565"/>
      <c r="L24" s="562"/>
      <c r="M24" s="528"/>
      <c r="N24" s="535"/>
      <c r="O24" s="525"/>
      <c r="P24" s="525"/>
      <c r="Q24" s="1048"/>
      <c r="R24" s="1049"/>
      <c r="S24" s="1050"/>
      <c r="T24" s="1051" t="s">
        <v>428</v>
      </c>
      <c r="U24" s="1024" t="s">
        <v>374</v>
      </c>
      <c r="V24" s="1024"/>
      <c r="W24" s="1024"/>
      <c r="X24" s="1024"/>
      <c r="Y24" s="1024"/>
      <c r="Z24" s="1024"/>
      <c r="AA24" s="1024"/>
      <c r="AB24" s="1024"/>
      <c r="AC24" s="1024"/>
      <c r="AD24" s="1024"/>
      <c r="AE24" s="1024"/>
      <c r="AF24" s="1024"/>
      <c r="AG24" s="1024"/>
      <c r="AH24" s="1024"/>
      <c r="AI24" s="1024"/>
      <c r="AJ24" s="1024"/>
    </row>
    <row r="25" spans="1:36" ht="26.4" customHeight="1">
      <c r="A25" s="314" t="s">
        <v>287</v>
      </c>
      <c r="B25" s="315"/>
      <c r="C25" s="315"/>
      <c r="D25" s="315"/>
      <c r="E25" s="315"/>
      <c r="F25" s="315"/>
      <c r="G25" s="315"/>
      <c r="H25" s="315"/>
      <c r="I25" s="315"/>
      <c r="J25" s="315"/>
      <c r="K25" s="315"/>
      <c r="L25" s="315"/>
      <c r="M25" s="348"/>
      <c r="N25" s="315"/>
      <c r="O25" s="315"/>
      <c r="P25" s="315"/>
      <c r="Q25" s="1052"/>
      <c r="R25" s="1024"/>
      <c r="S25" s="1024"/>
      <c r="T25" s="1024"/>
      <c r="U25" s="1024" t="s">
        <v>427</v>
      </c>
      <c r="V25" s="1024" t="s">
        <v>426</v>
      </c>
      <c r="W25" s="1024"/>
      <c r="X25" s="1024"/>
      <c r="Y25" s="1024"/>
      <c r="Z25" s="1024"/>
      <c r="AA25" s="1024"/>
      <c r="AB25" s="1024"/>
      <c r="AC25" s="1024"/>
      <c r="AD25" s="1024"/>
      <c r="AE25" s="1024"/>
      <c r="AF25" s="1024"/>
      <c r="AG25" s="1024"/>
      <c r="AH25" s="1024"/>
      <c r="AI25" s="1024"/>
      <c r="AJ25" s="1024"/>
    </row>
    <row r="26" spans="1:36" ht="15.6">
      <c r="A26" s="32"/>
      <c r="B26" s="9"/>
      <c r="C26" s="9"/>
      <c r="D26" s="9"/>
      <c r="E26" s="9"/>
      <c r="F26" s="9"/>
      <c r="G26" s="9"/>
      <c r="Q26" s="1024"/>
      <c r="R26" s="1024"/>
      <c r="S26" s="1053"/>
      <c r="T26" s="1054"/>
      <c r="U26" s="1024"/>
      <c r="V26" s="1024"/>
      <c r="W26" s="1024"/>
      <c r="X26" s="1024"/>
      <c r="Y26" s="1024"/>
      <c r="Z26" s="1024"/>
      <c r="AA26" s="1024"/>
      <c r="AB26" s="1024"/>
      <c r="AC26" s="1024"/>
      <c r="AD26" s="1024"/>
      <c r="AE26" s="1024"/>
      <c r="AF26" s="1024"/>
      <c r="AG26" s="1024"/>
      <c r="AH26" s="1024"/>
      <c r="AI26" s="1024"/>
      <c r="AJ26" s="1024"/>
    </row>
    <row r="27" spans="1:36" ht="15.6">
      <c r="A27" s="32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349"/>
      <c r="N27" s="9"/>
      <c r="O27" s="9"/>
      <c r="P27" s="9"/>
    </row>
    <row r="28" spans="1:36" ht="15.6">
      <c r="A28" s="32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349"/>
      <c r="N28" s="9"/>
      <c r="O28" s="9"/>
      <c r="P28" s="9"/>
    </row>
    <row r="29" spans="1:36" ht="15.6">
      <c r="A29" s="32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349"/>
      <c r="N29" s="9"/>
      <c r="O29" s="9"/>
      <c r="P29" s="9"/>
    </row>
    <row r="30" spans="1:36" ht="15.6">
      <c r="A30" s="32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349"/>
      <c r="N30" s="9"/>
      <c r="O30" s="9"/>
      <c r="P30" s="9"/>
    </row>
    <row r="31" spans="1:36" ht="15.6">
      <c r="A31" s="32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49"/>
      <c r="N31" s="9"/>
      <c r="O31" s="9"/>
      <c r="P31" s="9"/>
    </row>
    <row r="32" spans="1:36" ht="15.6">
      <c r="A32" s="32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349"/>
      <c r="N32" s="9"/>
      <c r="O32" s="9"/>
      <c r="P32" s="9"/>
    </row>
    <row r="33" spans="1:16" ht="15.6">
      <c r="A33" s="32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349"/>
      <c r="N33" s="9"/>
      <c r="O33" s="9"/>
      <c r="P33" s="9"/>
    </row>
    <row r="34" spans="1:16" ht="15.6">
      <c r="A34" s="32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349"/>
      <c r="N34" s="9"/>
      <c r="O34" s="9"/>
      <c r="P34" s="9"/>
    </row>
    <row r="35" spans="1:16" ht="15.6">
      <c r="A35" s="32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49"/>
      <c r="N35" s="9"/>
      <c r="O35" s="9"/>
      <c r="P35" s="9"/>
    </row>
    <row r="36" spans="1:16" ht="15.6">
      <c r="A36" s="32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49"/>
      <c r="N36" s="9"/>
      <c r="O36" s="9"/>
      <c r="P36" s="9"/>
    </row>
    <row r="37" spans="1:16" ht="15.6">
      <c r="A37" s="32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49"/>
      <c r="N37" s="9"/>
      <c r="O37" s="9"/>
      <c r="P37" s="9"/>
    </row>
    <row r="38" spans="1:16" ht="15.6">
      <c r="A38" s="32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349"/>
      <c r="N38" s="9"/>
      <c r="O38" s="9"/>
      <c r="P38" s="9"/>
    </row>
    <row r="39" spans="1:16" ht="15.6">
      <c r="A39" s="32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49"/>
      <c r="N39" s="9"/>
      <c r="O39" s="9"/>
      <c r="P39" s="9"/>
    </row>
    <row r="40" spans="1:16" ht="15.6">
      <c r="A40" s="32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49"/>
      <c r="N40" s="9"/>
      <c r="O40" s="9"/>
      <c r="P40" s="9"/>
    </row>
    <row r="41" spans="1:16" ht="15.6">
      <c r="A41" s="32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49"/>
      <c r="N41" s="9"/>
      <c r="O41" s="9"/>
      <c r="P41" s="9"/>
    </row>
    <row r="42" spans="1:16" ht="15.6">
      <c r="A42" s="32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349"/>
      <c r="N42" s="9"/>
      <c r="O42" s="9"/>
      <c r="P42" s="9"/>
    </row>
    <row r="43" spans="1:16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349"/>
      <c r="N43" s="9"/>
      <c r="O43" s="9"/>
      <c r="P43" s="9"/>
    </row>
    <row r="44" spans="1:16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349"/>
      <c r="N44" s="9"/>
      <c r="O44" s="9"/>
      <c r="P44" s="9"/>
    </row>
    <row r="45" spans="1:16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349"/>
      <c r="N45" s="9"/>
      <c r="O45" s="9"/>
      <c r="P45" s="9"/>
    </row>
    <row r="46" spans="1:1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349"/>
      <c r="N46" s="9"/>
      <c r="O46" s="9"/>
      <c r="P46" s="9"/>
    </row>
    <row r="47" spans="1:16" ht="16.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349"/>
      <c r="N47" s="9"/>
      <c r="O47" s="9"/>
      <c r="P47" s="9"/>
    </row>
    <row r="48" spans="1:16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349"/>
      <c r="N48" s="9"/>
      <c r="O48" s="9"/>
      <c r="P48" s="9"/>
    </row>
    <row r="49" spans="1:16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349"/>
      <c r="N49" s="9"/>
      <c r="O49" s="9"/>
      <c r="P49" s="9"/>
    </row>
    <row r="50" spans="1:16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349"/>
      <c r="N50" s="9"/>
      <c r="O50" s="9"/>
      <c r="P50" s="9"/>
    </row>
    <row r="51" spans="1:16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349"/>
      <c r="N51" s="9"/>
      <c r="O51" s="9"/>
      <c r="P51" s="9"/>
    </row>
    <row r="52" spans="1:16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349"/>
      <c r="N52" s="9"/>
      <c r="O52" s="9"/>
      <c r="P52" s="9"/>
    </row>
    <row r="53" spans="1:16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349"/>
      <c r="N53" s="9"/>
      <c r="O53" s="9"/>
      <c r="P53" s="9"/>
    </row>
  </sheetData>
  <mergeCells count="14">
    <mergeCell ref="L3:P3"/>
    <mergeCell ref="I3:I4"/>
    <mergeCell ref="J3:J4"/>
    <mergeCell ref="K3:K4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15748031496062992" right="0" top="0" bottom="0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BB29"/>
  <sheetViews>
    <sheetView topLeftCell="A10" zoomScale="80" zoomScaleNormal="80" workbookViewId="0">
      <pane xSplit="1" topLeftCell="B1" activePane="topRight" state="frozen"/>
      <selection pane="topRight" activeCell="O23" sqref="O23:P23"/>
    </sheetView>
  </sheetViews>
  <sheetFormatPr defaultRowHeight="15"/>
  <cols>
    <col min="1" max="1" width="14" customWidth="1"/>
    <col min="2" max="2" width="6.54296875" customWidth="1"/>
    <col min="3" max="3" width="5.1796875" customWidth="1"/>
    <col min="4" max="4" width="5.81640625" customWidth="1"/>
    <col min="5" max="5" width="7.54296875" customWidth="1"/>
    <col min="6" max="6" width="6.6328125" customWidth="1"/>
    <col min="7" max="7" width="6.1796875" customWidth="1"/>
    <col min="8" max="8" width="6.90625" customWidth="1"/>
    <col min="9" max="9" width="7.54296875" customWidth="1"/>
    <col min="10" max="10" width="6.6328125" customWidth="1"/>
    <col min="11" max="11" width="8" style="317" customWidth="1"/>
    <col min="12" max="12" width="8.6328125" customWidth="1"/>
    <col min="13" max="13" width="8.36328125" customWidth="1"/>
    <col min="14" max="14" width="7.36328125" customWidth="1"/>
    <col min="15" max="15" width="5.1796875" customWidth="1"/>
    <col min="16" max="16" width="5.81640625" style="317" customWidth="1"/>
    <col min="17" max="17" width="6.1796875" customWidth="1"/>
    <col min="18" max="18" width="6" customWidth="1"/>
    <col min="19" max="19" width="6.36328125" customWidth="1"/>
    <col min="20" max="20" width="11.6328125" customWidth="1"/>
    <col min="21" max="21" width="5.81640625" customWidth="1"/>
    <col min="22" max="22" width="6.54296875" customWidth="1"/>
    <col min="23" max="23" width="7" customWidth="1"/>
    <col min="24" max="24" width="6.453125" customWidth="1"/>
  </cols>
  <sheetData>
    <row r="1" spans="1:54" ht="33.75" customHeight="1" thickBot="1">
      <c r="A1" s="867" t="s">
        <v>399</v>
      </c>
      <c r="B1" s="867"/>
      <c r="C1" s="867"/>
      <c r="D1" s="867"/>
      <c r="E1" s="867"/>
      <c r="F1" s="867"/>
      <c r="G1" s="867"/>
      <c r="H1" s="867"/>
      <c r="I1" s="867"/>
      <c r="J1" s="867"/>
      <c r="K1" s="867"/>
      <c r="L1" s="867"/>
      <c r="M1" s="867"/>
      <c r="N1" s="867"/>
      <c r="O1" s="867"/>
      <c r="P1" s="867"/>
      <c r="Q1" s="867"/>
      <c r="R1" s="867"/>
    </row>
    <row r="2" spans="1:54" ht="30" customHeight="1" thickBot="1">
      <c r="A2" s="878" t="s">
        <v>152</v>
      </c>
      <c r="B2" s="873" t="s">
        <v>187</v>
      </c>
      <c r="C2" s="874"/>
      <c r="D2" s="874"/>
      <c r="E2" s="875"/>
      <c r="F2" s="873" t="s">
        <v>188</v>
      </c>
      <c r="G2" s="874"/>
      <c r="H2" s="874"/>
      <c r="I2" s="875"/>
      <c r="J2" s="873" t="s">
        <v>164</v>
      </c>
      <c r="K2" s="874"/>
      <c r="L2" s="874"/>
      <c r="M2" s="874"/>
      <c r="N2" s="875"/>
      <c r="O2" s="873" t="s">
        <v>161</v>
      </c>
      <c r="P2" s="874"/>
      <c r="Q2" s="874"/>
      <c r="R2" s="875"/>
      <c r="S2" s="882" t="s">
        <v>337</v>
      </c>
      <c r="U2" s="881" t="s">
        <v>402</v>
      </c>
      <c r="V2" s="881"/>
      <c r="W2" s="881"/>
      <c r="X2" s="881"/>
    </row>
    <row r="3" spans="1:54" s="317" customFormat="1" ht="30" customHeight="1">
      <c r="A3" s="879"/>
      <c r="B3" s="870" t="s">
        <v>400</v>
      </c>
      <c r="C3" s="868" t="s">
        <v>401</v>
      </c>
      <c r="D3" s="868" t="s">
        <v>366</v>
      </c>
      <c r="E3" s="868" t="s">
        <v>333</v>
      </c>
      <c r="F3" s="870" t="s">
        <v>400</v>
      </c>
      <c r="G3" s="868" t="s">
        <v>401</v>
      </c>
      <c r="H3" s="868" t="s">
        <v>163</v>
      </c>
      <c r="I3" s="868" t="s">
        <v>333</v>
      </c>
      <c r="J3" s="870" t="s">
        <v>400</v>
      </c>
      <c r="K3" s="868" t="s">
        <v>401</v>
      </c>
      <c r="L3" s="868" t="s">
        <v>367</v>
      </c>
      <c r="M3" s="876" t="s">
        <v>162</v>
      </c>
      <c r="N3" s="868" t="s">
        <v>333</v>
      </c>
      <c r="O3" s="870" t="s">
        <v>400</v>
      </c>
      <c r="P3" s="868" t="s">
        <v>401</v>
      </c>
      <c r="Q3" s="868" t="s">
        <v>366</v>
      </c>
      <c r="R3" s="868" t="s">
        <v>333</v>
      </c>
      <c r="S3" s="883"/>
      <c r="U3" s="744" t="s">
        <v>90</v>
      </c>
      <c r="V3" s="744" t="s">
        <v>89</v>
      </c>
      <c r="W3" s="745" t="s">
        <v>52</v>
      </c>
      <c r="X3" s="745" t="s">
        <v>53</v>
      </c>
    </row>
    <row r="4" spans="1:54" s="317" customFormat="1" ht="30" customHeight="1" thickBot="1">
      <c r="A4" s="880"/>
      <c r="B4" s="871"/>
      <c r="C4" s="872"/>
      <c r="D4" s="869"/>
      <c r="E4" s="872"/>
      <c r="F4" s="871"/>
      <c r="G4" s="872"/>
      <c r="H4" s="869"/>
      <c r="I4" s="872"/>
      <c r="J4" s="871"/>
      <c r="K4" s="872"/>
      <c r="L4" s="869"/>
      <c r="M4" s="877"/>
      <c r="N4" s="872"/>
      <c r="O4" s="871"/>
      <c r="P4" s="872"/>
      <c r="Q4" s="869"/>
      <c r="R4" s="872"/>
      <c r="S4" s="884"/>
      <c r="U4" s="746" t="s">
        <v>27</v>
      </c>
      <c r="V4" s="746" t="s">
        <v>27</v>
      </c>
      <c r="W4" s="747"/>
      <c r="X4" s="748" t="s">
        <v>55</v>
      </c>
    </row>
    <row r="5" spans="1:54" ht="30.9" customHeight="1" thickBot="1">
      <c r="A5" s="91" t="s">
        <v>92</v>
      </c>
      <c r="B5" s="776">
        <v>11</v>
      </c>
      <c r="C5" s="143">
        <v>0.9</v>
      </c>
      <c r="D5" s="63">
        <f>SUM(C5/B5)*100</f>
        <v>8.1818181818181817</v>
      </c>
      <c r="E5" s="64"/>
      <c r="F5" s="772">
        <v>310</v>
      </c>
      <c r="G5" s="277">
        <v>259.10000000000002</v>
      </c>
      <c r="H5" s="108">
        <f>SUM(G5/F5)*100</f>
        <v>83.580645161290334</v>
      </c>
      <c r="I5" s="682">
        <f>SUM(G5/V5)*100</f>
        <v>114.29201588001764</v>
      </c>
      <c r="J5" s="767">
        <v>3750</v>
      </c>
      <c r="K5" s="764">
        <v>3798.3</v>
      </c>
      <c r="L5" s="108">
        <f t="shared" ref="L5:L21" si="0">SUM(K5/J5)*100</f>
        <v>101.288</v>
      </c>
      <c r="M5" s="144">
        <f t="shared" ref="M5:M21" si="1">SUM(K5/S5)*1000</f>
        <v>5290.1114206128132</v>
      </c>
      <c r="N5" s="64">
        <f t="shared" ref="N5:N21" si="2">SUM(K5/W5)*100</f>
        <v>113.9638152959885</v>
      </c>
      <c r="O5" s="770">
        <v>34</v>
      </c>
      <c r="P5" s="757">
        <v>53</v>
      </c>
      <c r="Q5" s="277">
        <f>P5/O5*100</f>
        <v>155.88235294117646</v>
      </c>
      <c r="R5" s="64">
        <f t="shared" ref="R5:R21" si="3">P5/X5*100</f>
        <v>139.4736842105263</v>
      </c>
      <c r="S5" s="570">
        <v>718</v>
      </c>
      <c r="T5" s="45" t="s">
        <v>29</v>
      </c>
      <c r="U5" s="780">
        <v>1.5</v>
      </c>
      <c r="V5" s="780">
        <v>226.7</v>
      </c>
      <c r="W5" s="780">
        <v>3332.9</v>
      </c>
      <c r="X5" s="783">
        <v>38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</row>
    <row r="6" spans="1:54" ht="30.9" customHeight="1" thickBot="1">
      <c r="A6" s="59" t="s">
        <v>93</v>
      </c>
      <c r="B6" s="777">
        <v>2</v>
      </c>
      <c r="C6" s="145">
        <v>1.8</v>
      </c>
      <c r="D6" s="65">
        <f>SUM(C6/B6)*100</f>
        <v>90</v>
      </c>
      <c r="E6" s="64">
        <f t="shared" ref="E6:E9" si="4">SUM(C6/U6)*100</f>
        <v>100</v>
      </c>
      <c r="F6" s="433"/>
      <c r="G6" s="145"/>
      <c r="H6" s="110"/>
      <c r="I6" s="526">
        <f>SUM(G6/V6)*100</f>
        <v>0</v>
      </c>
      <c r="J6" s="768">
        <v>550</v>
      </c>
      <c r="K6" s="340">
        <v>393.6</v>
      </c>
      <c r="L6" s="65">
        <f>SUM(K6/J6)*100</f>
        <v>71.563636363636363</v>
      </c>
      <c r="M6" s="146">
        <f t="shared" si="1"/>
        <v>1626.4462809917356</v>
      </c>
      <c r="N6" s="66">
        <f t="shared" si="2"/>
        <v>96.826568265682667</v>
      </c>
      <c r="O6" s="771">
        <v>10</v>
      </c>
      <c r="P6" s="371">
        <v>0</v>
      </c>
      <c r="Q6" s="145">
        <f t="shared" ref="Q6:Q21" si="5">P6/O6*100</f>
        <v>0</v>
      </c>
      <c r="R6" s="66" t="e">
        <f t="shared" si="3"/>
        <v>#DIV/0!</v>
      </c>
      <c r="S6" s="571">
        <v>242</v>
      </c>
      <c r="T6" s="45" t="s">
        <v>30</v>
      </c>
      <c r="U6" s="781">
        <v>1.8</v>
      </c>
      <c r="V6" s="781">
        <v>106.2</v>
      </c>
      <c r="W6" s="781">
        <v>406.5</v>
      </c>
      <c r="X6" s="784">
        <v>0</v>
      </c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ht="30.9" customHeight="1" thickBot="1">
      <c r="A7" s="59" t="s">
        <v>94</v>
      </c>
      <c r="B7" s="777"/>
      <c r="C7" s="145"/>
      <c r="D7" s="65"/>
      <c r="E7" s="64"/>
      <c r="F7" s="433"/>
      <c r="G7" s="145"/>
      <c r="H7" s="65"/>
      <c r="I7" s="683"/>
      <c r="J7" s="768">
        <v>410</v>
      </c>
      <c r="K7" s="340">
        <v>341.4</v>
      </c>
      <c r="L7" s="65">
        <f t="shared" si="0"/>
        <v>83.268292682926827</v>
      </c>
      <c r="M7" s="146">
        <f t="shared" si="1"/>
        <v>1625.7142857142858</v>
      </c>
      <c r="N7" s="66">
        <f t="shared" si="2"/>
        <v>105.69659442724458</v>
      </c>
      <c r="O7" s="771">
        <v>10</v>
      </c>
      <c r="P7" s="371">
        <v>11</v>
      </c>
      <c r="Q7" s="147">
        <f t="shared" si="5"/>
        <v>110.00000000000001</v>
      </c>
      <c r="R7" s="66">
        <f t="shared" si="3"/>
        <v>110.00000000000001</v>
      </c>
      <c r="S7" s="571">
        <v>210</v>
      </c>
      <c r="T7" s="45" t="s">
        <v>31</v>
      </c>
      <c r="U7" s="781"/>
      <c r="V7" s="781"/>
      <c r="W7" s="781">
        <v>323</v>
      </c>
      <c r="X7" s="784">
        <v>10</v>
      </c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 spans="1:54" ht="30.9" customHeight="1" thickBot="1">
      <c r="A8" s="59" t="s">
        <v>95</v>
      </c>
      <c r="B8" s="777">
        <v>10</v>
      </c>
      <c r="C8" s="145">
        <v>0.9</v>
      </c>
      <c r="D8" s="65">
        <f>SUM(C8/B8)*100</f>
        <v>9</v>
      </c>
      <c r="E8" s="64">
        <f t="shared" si="4"/>
        <v>60</v>
      </c>
      <c r="F8" s="433">
        <v>210</v>
      </c>
      <c r="G8" s="147">
        <v>226.1</v>
      </c>
      <c r="H8" s="110">
        <f>SUM(G8/F8)*100</f>
        <v>107.66666666666667</v>
      </c>
      <c r="I8" s="526">
        <f>SUM(G8/V8)*100</f>
        <v>114.30738119312436</v>
      </c>
      <c r="J8" s="768">
        <v>1300</v>
      </c>
      <c r="K8" s="340">
        <v>1738</v>
      </c>
      <c r="L8" s="65">
        <f t="shared" si="0"/>
        <v>133.69230769230768</v>
      </c>
      <c r="M8" s="146">
        <f t="shared" si="1"/>
        <v>6163.1205673758868</v>
      </c>
      <c r="N8" s="66">
        <f t="shared" si="2"/>
        <v>178.80658436213992</v>
      </c>
      <c r="O8" s="771">
        <v>13</v>
      </c>
      <c r="P8" s="371">
        <v>7</v>
      </c>
      <c r="Q8" s="145">
        <f t="shared" si="5"/>
        <v>53.846153846153847</v>
      </c>
      <c r="R8" s="66">
        <f t="shared" si="3"/>
        <v>53.846153846153847</v>
      </c>
      <c r="S8" s="571">
        <v>282</v>
      </c>
      <c r="T8" s="45" t="s">
        <v>32</v>
      </c>
      <c r="U8" s="781">
        <v>1.5</v>
      </c>
      <c r="V8" s="781">
        <v>197.8</v>
      </c>
      <c r="W8" s="781">
        <v>972</v>
      </c>
      <c r="X8" s="784">
        <v>13</v>
      </c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</row>
    <row r="9" spans="1:54" ht="30.9" customHeight="1" thickBot="1">
      <c r="A9" s="59" t="s">
        <v>96</v>
      </c>
      <c r="B9" s="777">
        <v>8</v>
      </c>
      <c r="C9" s="145">
        <v>7</v>
      </c>
      <c r="D9" s="110">
        <f>SUM(C9/B9)*100</f>
        <v>87.5</v>
      </c>
      <c r="E9" s="64">
        <f t="shared" si="4"/>
        <v>134.61538461538461</v>
      </c>
      <c r="F9" s="433"/>
      <c r="G9" s="145"/>
      <c r="H9" s="65"/>
      <c r="I9" s="683"/>
      <c r="J9" s="768">
        <v>1000</v>
      </c>
      <c r="K9" s="340">
        <v>687.4</v>
      </c>
      <c r="L9" s="110">
        <f t="shared" si="0"/>
        <v>68.739999999999995</v>
      </c>
      <c r="M9" s="146">
        <f t="shared" si="1"/>
        <v>1234.1113105924594</v>
      </c>
      <c r="N9" s="66">
        <f t="shared" si="2"/>
        <v>93.105783556819716</v>
      </c>
      <c r="O9" s="771">
        <v>16</v>
      </c>
      <c r="P9" s="371">
        <v>10</v>
      </c>
      <c r="Q9" s="145">
        <f t="shared" si="5"/>
        <v>62.5</v>
      </c>
      <c r="R9" s="66">
        <f t="shared" si="3"/>
        <v>90.909090909090907</v>
      </c>
      <c r="S9" s="571">
        <v>557</v>
      </c>
      <c r="T9" s="45" t="s">
        <v>33</v>
      </c>
      <c r="U9" s="781">
        <v>5.2</v>
      </c>
      <c r="V9" s="781"/>
      <c r="W9" s="781">
        <v>738.3</v>
      </c>
      <c r="X9" s="784">
        <v>11</v>
      </c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</row>
    <row r="10" spans="1:54" ht="30.9" customHeight="1" thickBot="1">
      <c r="A10" s="59" t="s">
        <v>97</v>
      </c>
      <c r="B10" s="777"/>
      <c r="C10" s="145"/>
      <c r="D10" s="65"/>
      <c r="E10" s="64"/>
      <c r="F10" s="433"/>
      <c r="G10" s="145"/>
      <c r="H10" s="110"/>
      <c r="I10" s="526"/>
      <c r="J10" s="768">
        <v>1470</v>
      </c>
      <c r="K10" s="340">
        <v>1278.9000000000001</v>
      </c>
      <c r="L10" s="110">
        <f t="shared" si="0"/>
        <v>87.000000000000014</v>
      </c>
      <c r="M10" s="146">
        <f t="shared" si="1"/>
        <v>3542.6592797783937</v>
      </c>
      <c r="N10" s="66">
        <f t="shared" si="2"/>
        <v>98.000000000000014</v>
      </c>
      <c r="O10" s="771">
        <v>14</v>
      </c>
      <c r="P10" s="371">
        <v>16</v>
      </c>
      <c r="Q10" s="147">
        <f t="shared" si="5"/>
        <v>114.28571428571428</v>
      </c>
      <c r="R10" s="66">
        <f t="shared" si="3"/>
        <v>114.28571428571428</v>
      </c>
      <c r="S10" s="571">
        <v>361</v>
      </c>
      <c r="T10" s="45" t="s">
        <v>34</v>
      </c>
      <c r="U10" s="781"/>
      <c r="V10" s="781"/>
      <c r="W10" s="781">
        <v>1305</v>
      </c>
      <c r="X10" s="784">
        <v>14</v>
      </c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</row>
    <row r="11" spans="1:54" ht="30.9" customHeight="1">
      <c r="A11" s="59" t="s">
        <v>98</v>
      </c>
      <c r="B11" s="777">
        <v>7</v>
      </c>
      <c r="C11" s="145">
        <v>0.4</v>
      </c>
      <c r="D11" s="65">
        <f>SUM(C11/B11)*100</f>
        <v>5.7142857142857144</v>
      </c>
      <c r="E11" s="64"/>
      <c r="F11" s="433">
        <v>163</v>
      </c>
      <c r="G11" s="145">
        <v>153</v>
      </c>
      <c r="H11" s="110">
        <f>SUM(G11/F11)*100</f>
        <v>93.865030674846622</v>
      </c>
      <c r="I11" s="526">
        <f>SUM(G11/V11)*100</f>
        <v>109.91379310344828</v>
      </c>
      <c r="J11" s="768">
        <v>3600</v>
      </c>
      <c r="K11" s="340">
        <v>3622</v>
      </c>
      <c r="L11" s="110">
        <f t="shared" si="0"/>
        <v>100.61111111111111</v>
      </c>
      <c r="M11" s="146">
        <f t="shared" si="1"/>
        <v>4411.6930572472593</v>
      </c>
      <c r="N11" s="66">
        <f t="shared" si="2"/>
        <v>126.7807763659911</v>
      </c>
      <c r="O11" s="771">
        <v>40</v>
      </c>
      <c r="P11" s="340">
        <v>26</v>
      </c>
      <c r="Q11" s="145">
        <f t="shared" si="5"/>
        <v>65</v>
      </c>
      <c r="R11" s="66">
        <f t="shared" si="3"/>
        <v>78.787878787878782</v>
      </c>
      <c r="S11" s="571">
        <v>821</v>
      </c>
      <c r="T11" s="45" t="s">
        <v>35</v>
      </c>
      <c r="U11" s="781">
        <v>0.8</v>
      </c>
      <c r="V11" s="781">
        <v>139.19999999999999</v>
      </c>
      <c r="W11" s="781">
        <v>2856.9</v>
      </c>
      <c r="X11" s="784">
        <v>33</v>
      </c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</row>
    <row r="12" spans="1:54" ht="30.9" customHeight="1">
      <c r="A12" s="60" t="s">
        <v>99</v>
      </c>
      <c r="B12" s="778">
        <v>9</v>
      </c>
      <c r="C12" s="145">
        <v>0.4</v>
      </c>
      <c r="D12" s="110">
        <f>SUM(C12/B12)*100</f>
        <v>4.4444444444444446</v>
      </c>
      <c r="E12" s="111">
        <f>SUM(C12/U12)*100</f>
        <v>100</v>
      </c>
      <c r="F12" s="773">
        <v>358</v>
      </c>
      <c r="G12" s="147">
        <v>316.60000000000002</v>
      </c>
      <c r="H12" s="110">
        <f>SUM(G12/F12)*100</f>
        <v>88.435754189944134</v>
      </c>
      <c r="I12" s="526">
        <f>SUM(G12/V12)*100</f>
        <v>90.508862206975422</v>
      </c>
      <c r="J12" s="768">
        <v>6800</v>
      </c>
      <c r="K12" s="340">
        <v>6076</v>
      </c>
      <c r="L12" s="65">
        <f t="shared" si="0"/>
        <v>89.352941176470594</v>
      </c>
      <c r="M12" s="146">
        <f t="shared" si="1"/>
        <v>6463.8297872340427</v>
      </c>
      <c r="N12" s="66">
        <f t="shared" si="2"/>
        <v>105.39462272333044</v>
      </c>
      <c r="O12" s="771">
        <v>40</v>
      </c>
      <c r="P12" s="340">
        <v>42</v>
      </c>
      <c r="Q12" s="147">
        <f t="shared" si="5"/>
        <v>105</v>
      </c>
      <c r="R12" s="66">
        <f t="shared" si="3"/>
        <v>55.26315789473685</v>
      </c>
      <c r="S12" s="571">
        <v>940</v>
      </c>
      <c r="T12" s="45" t="s">
        <v>36</v>
      </c>
      <c r="U12" s="781">
        <v>0.4</v>
      </c>
      <c r="V12" s="781">
        <v>349.8</v>
      </c>
      <c r="W12" s="781">
        <v>5765</v>
      </c>
      <c r="X12" s="781">
        <v>76</v>
      </c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</row>
    <row r="13" spans="1:54" ht="30.9" customHeight="1">
      <c r="A13" s="59" t="s">
        <v>100</v>
      </c>
      <c r="B13" s="777"/>
      <c r="C13" s="145"/>
      <c r="D13" s="65"/>
      <c r="E13" s="66"/>
      <c r="F13" s="433"/>
      <c r="G13" s="145"/>
      <c r="H13" s="65"/>
      <c r="I13" s="683"/>
      <c r="J13" s="768">
        <v>300</v>
      </c>
      <c r="K13" s="340">
        <v>309.7</v>
      </c>
      <c r="L13" s="110">
        <f t="shared" si="0"/>
        <v>103.23333333333333</v>
      </c>
      <c r="M13" s="146">
        <f t="shared" si="1"/>
        <v>1269.2622950819673</v>
      </c>
      <c r="N13" s="66">
        <f t="shared" si="2"/>
        <v>126.56313853698407</v>
      </c>
      <c r="O13" s="771">
        <v>3</v>
      </c>
      <c r="P13" s="371">
        <v>0</v>
      </c>
      <c r="Q13" s="145">
        <f t="shared" si="5"/>
        <v>0</v>
      </c>
      <c r="R13" s="66" t="e">
        <f t="shared" si="3"/>
        <v>#DIV/0!</v>
      </c>
      <c r="S13" s="571">
        <v>244</v>
      </c>
      <c r="T13" s="45" t="s">
        <v>56</v>
      </c>
      <c r="U13" s="781"/>
      <c r="V13" s="781"/>
      <c r="W13" s="781">
        <v>244.7</v>
      </c>
      <c r="X13" s="784">
        <v>0</v>
      </c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</row>
    <row r="14" spans="1:54" ht="30.9" customHeight="1">
      <c r="A14" s="59" t="s">
        <v>101</v>
      </c>
      <c r="B14" s="777">
        <v>30</v>
      </c>
      <c r="C14" s="145">
        <v>14.4</v>
      </c>
      <c r="D14" s="65">
        <f>SUM(C14/B14)*100</f>
        <v>48.000000000000007</v>
      </c>
      <c r="E14" s="111">
        <f>SUM(C14/U14)*100</f>
        <v>113.38582677165354</v>
      </c>
      <c r="F14" s="433">
        <v>691</v>
      </c>
      <c r="G14" s="147">
        <v>647.9</v>
      </c>
      <c r="H14" s="110">
        <f>SUM(G14/F14)*100</f>
        <v>93.762662807525317</v>
      </c>
      <c r="I14" s="526">
        <f>SUM(G14/V14)*100</f>
        <v>93.993906862033953</v>
      </c>
      <c r="J14" s="768">
        <v>8900</v>
      </c>
      <c r="K14" s="340">
        <v>10413.5</v>
      </c>
      <c r="L14" s="110">
        <f t="shared" si="0"/>
        <v>117.00561797752809</v>
      </c>
      <c r="M14" s="146">
        <f t="shared" si="1"/>
        <v>20539.447731755423</v>
      </c>
      <c r="N14" s="66">
        <f t="shared" si="2"/>
        <v>131.58992114840274</v>
      </c>
      <c r="O14" s="771">
        <v>28</v>
      </c>
      <c r="P14" s="371">
        <v>41</v>
      </c>
      <c r="Q14" s="147">
        <f t="shared" si="5"/>
        <v>146.42857142857142</v>
      </c>
      <c r="R14" s="66">
        <f t="shared" si="3"/>
        <v>136.66666666666666</v>
      </c>
      <c r="S14" s="571">
        <v>507</v>
      </c>
      <c r="T14" s="45" t="s">
        <v>37</v>
      </c>
      <c r="U14" s="781">
        <v>12.7</v>
      </c>
      <c r="V14" s="781">
        <v>689.3</v>
      </c>
      <c r="W14" s="781">
        <v>7913.6</v>
      </c>
      <c r="X14" s="784">
        <v>30</v>
      </c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</row>
    <row r="15" spans="1:54" ht="30.9" customHeight="1">
      <c r="A15" s="59" t="s">
        <v>102</v>
      </c>
      <c r="B15" s="778">
        <v>3</v>
      </c>
      <c r="C15" s="145">
        <v>0.7</v>
      </c>
      <c r="D15" s="65">
        <f>SUM(C15/B15)*100</f>
        <v>23.333333333333332</v>
      </c>
      <c r="E15" s="66"/>
      <c r="F15" s="774">
        <v>39</v>
      </c>
      <c r="G15" s="147">
        <v>57.3</v>
      </c>
      <c r="H15" s="110">
        <f>SUM(G15/F15)*100</f>
        <v>146.92307692307691</v>
      </c>
      <c r="I15" s="683">
        <f>SUM(G15/V15)*100</f>
        <v>162.32294617563741</v>
      </c>
      <c r="J15" s="768">
        <v>1650</v>
      </c>
      <c r="K15" s="340">
        <v>1910</v>
      </c>
      <c r="L15" s="110">
        <f t="shared" si="0"/>
        <v>115.75757575757575</v>
      </c>
      <c r="M15" s="146">
        <f t="shared" si="1"/>
        <v>2334.9633251833743</v>
      </c>
      <c r="N15" s="66">
        <f t="shared" si="2"/>
        <v>148.40714840714841</v>
      </c>
      <c r="O15" s="771">
        <v>37</v>
      </c>
      <c r="P15" s="371">
        <v>19</v>
      </c>
      <c r="Q15" s="145">
        <f t="shared" si="5"/>
        <v>51.351351351351347</v>
      </c>
      <c r="R15" s="66">
        <f t="shared" si="3"/>
        <v>52.777777777777779</v>
      </c>
      <c r="S15" s="571">
        <v>818</v>
      </c>
      <c r="T15" s="45" t="s">
        <v>38</v>
      </c>
      <c r="U15" s="781">
        <v>0.4</v>
      </c>
      <c r="V15" s="781">
        <v>35.299999999999997</v>
      </c>
      <c r="W15" s="781">
        <v>1287</v>
      </c>
      <c r="X15" s="784">
        <v>36</v>
      </c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</row>
    <row r="16" spans="1:54" ht="30.9" customHeight="1">
      <c r="A16" s="59" t="s">
        <v>103</v>
      </c>
      <c r="B16" s="777">
        <v>5</v>
      </c>
      <c r="C16" s="145">
        <v>5.7</v>
      </c>
      <c r="D16" s="110">
        <f>SUM(C16/B16)*100</f>
        <v>114.00000000000001</v>
      </c>
      <c r="E16" s="66">
        <f>SUM(C16/U16)*100</f>
        <v>70.370370370370367</v>
      </c>
      <c r="F16" s="433"/>
      <c r="G16" s="145"/>
      <c r="H16" s="110"/>
      <c r="I16" s="526">
        <f>SUM(G16/V16)*100</f>
        <v>0</v>
      </c>
      <c r="J16" s="768">
        <v>350</v>
      </c>
      <c r="K16" s="340">
        <v>310</v>
      </c>
      <c r="L16" s="65">
        <f t="shared" si="0"/>
        <v>88.571428571428569</v>
      </c>
      <c r="M16" s="146">
        <f t="shared" si="1"/>
        <v>1684.782608695652</v>
      </c>
      <c r="N16" s="66">
        <f t="shared" si="2"/>
        <v>100</v>
      </c>
      <c r="O16" s="771">
        <v>10</v>
      </c>
      <c r="P16" s="371">
        <v>8</v>
      </c>
      <c r="Q16" s="145">
        <f t="shared" si="5"/>
        <v>80</v>
      </c>
      <c r="R16" s="66">
        <f t="shared" si="3"/>
        <v>133.33333333333331</v>
      </c>
      <c r="S16" s="571">
        <v>184</v>
      </c>
      <c r="T16" s="45" t="s">
        <v>39</v>
      </c>
      <c r="U16" s="781">
        <v>8.1</v>
      </c>
      <c r="V16" s="781">
        <v>194.8</v>
      </c>
      <c r="W16" s="781">
        <v>310</v>
      </c>
      <c r="X16" s="784">
        <v>6</v>
      </c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</row>
    <row r="17" spans="1:54" ht="30.9" customHeight="1">
      <c r="A17" s="59" t="s">
        <v>104</v>
      </c>
      <c r="B17" s="777">
        <v>8</v>
      </c>
      <c r="C17" s="145">
        <v>0.1</v>
      </c>
      <c r="D17" s="110">
        <f t="shared" ref="D17" si="6">SUM(C17/B17)*100</f>
        <v>1.25</v>
      </c>
      <c r="E17" s="66"/>
      <c r="F17" s="433">
        <v>326</v>
      </c>
      <c r="G17" s="147">
        <v>581.5</v>
      </c>
      <c r="H17" s="110">
        <f>SUM(G17/F17)*100</f>
        <v>178.37423312883436</v>
      </c>
      <c r="I17" s="526"/>
      <c r="J17" s="768">
        <v>1550</v>
      </c>
      <c r="K17" s="340">
        <v>1231.8</v>
      </c>
      <c r="L17" s="65">
        <f t="shared" si="0"/>
        <v>79.470967741935482</v>
      </c>
      <c r="M17" s="146">
        <f t="shared" si="1"/>
        <v>1749.7159090909092</v>
      </c>
      <c r="N17" s="66">
        <f t="shared" si="2"/>
        <v>94.210325047801149</v>
      </c>
      <c r="O17" s="771">
        <v>37</v>
      </c>
      <c r="P17" s="371">
        <v>33</v>
      </c>
      <c r="Q17" s="145">
        <f t="shared" si="5"/>
        <v>89.189189189189193</v>
      </c>
      <c r="R17" s="66">
        <f t="shared" si="3"/>
        <v>103.125</v>
      </c>
      <c r="S17" s="571">
        <v>704</v>
      </c>
      <c r="T17" s="45" t="s">
        <v>57</v>
      </c>
      <c r="U17" s="781"/>
      <c r="V17" s="781"/>
      <c r="W17" s="781">
        <v>1307.5</v>
      </c>
      <c r="X17" s="784">
        <v>32</v>
      </c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</row>
    <row r="18" spans="1:54" ht="30.9" customHeight="1">
      <c r="A18" s="59" t="s">
        <v>105</v>
      </c>
      <c r="B18" s="778">
        <v>5</v>
      </c>
      <c r="C18" s="145">
        <v>0.5</v>
      </c>
      <c r="D18" s="65">
        <f>SUM(C18/B18)*100</f>
        <v>10</v>
      </c>
      <c r="E18" s="66"/>
      <c r="F18" s="433">
        <v>181</v>
      </c>
      <c r="G18" s="147">
        <v>180.8</v>
      </c>
      <c r="H18" s="110">
        <f>SUM(G18/F18)*100</f>
        <v>99.889502762430951</v>
      </c>
      <c r="I18" s="526">
        <f>SUM(G18/V18)*100</f>
        <v>101.23180291153417</v>
      </c>
      <c r="J18" s="768">
        <v>900</v>
      </c>
      <c r="K18" s="340">
        <v>1050</v>
      </c>
      <c r="L18" s="110">
        <f t="shared" si="0"/>
        <v>116.66666666666667</v>
      </c>
      <c r="M18" s="146">
        <f t="shared" si="1"/>
        <v>2991.4529914529917</v>
      </c>
      <c r="N18" s="66">
        <f t="shared" si="2"/>
        <v>131.25</v>
      </c>
      <c r="O18" s="771">
        <v>11</v>
      </c>
      <c r="P18" s="340">
        <v>19</v>
      </c>
      <c r="Q18" s="145">
        <f t="shared" si="5"/>
        <v>172.72727272727272</v>
      </c>
      <c r="R18" s="66" t="e">
        <f t="shared" si="3"/>
        <v>#DIV/0!</v>
      </c>
      <c r="S18" s="571">
        <v>351</v>
      </c>
      <c r="T18" s="45" t="s">
        <v>58</v>
      </c>
      <c r="U18" s="781">
        <v>0.4</v>
      </c>
      <c r="V18" s="781">
        <v>178.6</v>
      </c>
      <c r="W18" s="781">
        <v>800</v>
      </c>
      <c r="X18" s="784">
        <v>0</v>
      </c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</row>
    <row r="19" spans="1:54" ht="30.9" customHeight="1">
      <c r="A19" s="59" t="s">
        <v>106</v>
      </c>
      <c r="B19" s="777"/>
      <c r="C19" s="145"/>
      <c r="D19" s="65"/>
      <c r="E19" s="66"/>
      <c r="F19" s="433"/>
      <c r="G19" s="145"/>
      <c r="H19" s="110"/>
      <c r="I19" s="683"/>
      <c r="J19" s="768">
        <v>66955</v>
      </c>
      <c r="K19" s="758">
        <v>67002.5</v>
      </c>
      <c r="L19" s="110">
        <f t="shared" si="0"/>
        <v>100.07094317078635</v>
      </c>
      <c r="M19" s="146">
        <f t="shared" si="1"/>
        <v>14568.928027832138</v>
      </c>
      <c r="N19" s="66">
        <f t="shared" si="2"/>
        <v>120.97567757393234</v>
      </c>
      <c r="O19" s="771">
        <v>310</v>
      </c>
      <c r="P19" s="758">
        <v>371.4</v>
      </c>
      <c r="Q19" s="147">
        <f t="shared" si="5"/>
        <v>119.80645161290322</v>
      </c>
      <c r="R19" s="66">
        <f t="shared" si="3"/>
        <v>107.8397212543554</v>
      </c>
      <c r="S19" s="571">
        <v>4599</v>
      </c>
      <c r="T19" s="45" t="s">
        <v>40</v>
      </c>
      <c r="U19" s="781"/>
      <c r="V19" s="781"/>
      <c r="W19" s="782">
        <v>55385.1</v>
      </c>
      <c r="X19" s="782">
        <v>344.4</v>
      </c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</row>
    <row r="20" spans="1:54" ht="30.9" customHeight="1">
      <c r="A20" s="59" t="s">
        <v>107</v>
      </c>
      <c r="B20" s="777">
        <v>1</v>
      </c>
      <c r="C20" s="145">
        <v>0.4</v>
      </c>
      <c r="D20" s="65">
        <f>SUM(C20/B20)*100</f>
        <v>40</v>
      </c>
      <c r="E20" s="66"/>
      <c r="F20" s="433">
        <v>44</v>
      </c>
      <c r="G20" s="147">
        <v>78.3</v>
      </c>
      <c r="H20" s="110">
        <f>SUM(G20/F20)*100</f>
        <v>177.95454545454547</v>
      </c>
      <c r="I20" s="526">
        <f>SUM(G20/V20)*100</f>
        <v>185.98574821852731</v>
      </c>
      <c r="J20" s="768">
        <v>790</v>
      </c>
      <c r="K20" s="340">
        <v>951</v>
      </c>
      <c r="L20" s="110">
        <f t="shared" si="0"/>
        <v>120.37974683544303</v>
      </c>
      <c r="M20" s="146">
        <f t="shared" si="1"/>
        <v>2764.5348837209299</v>
      </c>
      <c r="N20" s="66">
        <f t="shared" si="2"/>
        <v>151.19236883942767</v>
      </c>
      <c r="O20" s="771">
        <v>13</v>
      </c>
      <c r="P20" s="371">
        <v>3</v>
      </c>
      <c r="Q20" s="145">
        <f t="shared" si="5"/>
        <v>23.076923076923077</v>
      </c>
      <c r="R20" s="66">
        <f t="shared" si="3"/>
        <v>37.5</v>
      </c>
      <c r="S20" s="571">
        <v>344</v>
      </c>
      <c r="T20" s="45" t="s">
        <v>41</v>
      </c>
      <c r="U20" s="781">
        <v>0.5</v>
      </c>
      <c r="V20" s="781">
        <v>42.1</v>
      </c>
      <c r="W20" s="781">
        <v>629</v>
      </c>
      <c r="X20" s="784">
        <v>8</v>
      </c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</row>
    <row r="21" spans="1:54" ht="30.9" customHeight="1">
      <c r="A21" s="59" t="s">
        <v>108</v>
      </c>
      <c r="B21" s="779">
        <v>0</v>
      </c>
      <c r="C21" s="145"/>
      <c r="D21" s="65"/>
      <c r="E21" s="66" t="e">
        <f>SUM(C21/U21)*100</f>
        <v>#DIV/0!</v>
      </c>
      <c r="F21" s="775">
        <v>0</v>
      </c>
      <c r="G21" s="148"/>
      <c r="H21" s="65"/>
      <c r="I21" s="683"/>
      <c r="J21" s="769">
        <v>860</v>
      </c>
      <c r="K21" s="340">
        <v>388.9</v>
      </c>
      <c r="L21" s="65">
        <f t="shared" si="0"/>
        <v>45.220930232558139</v>
      </c>
      <c r="M21" s="146">
        <f t="shared" si="1"/>
        <v>1336.4261168384878</v>
      </c>
      <c r="N21" s="66">
        <f t="shared" si="2"/>
        <v>53.812093538120934</v>
      </c>
      <c r="O21" s="771">
        <v>10</v>
      </c>
      <c r="P21" s="371">
        <v>1</v>
      </c>
      <c r="Q21" s="145">
        <f t="shared" si="5"/>
        <v>10</v>
      </c>
      <c r="R21" s="66">
        <f t="shared" si="3"/>
        <v>20</v>
      </c>
      <c r="S21" s="571">
        <v>291</v>
      </c>
      <c r="T21" s="45" t="s">
        <v>42</v>
      </c>
      <c r="U21" s="781"/>
      <c r="V21" s="785">
        <v>0</v>
      </c>
      <c r="W21" s="781">
        <v>722.7</v>
      </c>
      <c r="X21" s="784">
        <v>5</v>
      </c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</row>
    <row r="22" spans="1:54" ht="30" customHeight="1" thickBot="1">
      <c r="A22" s="69"/>
      <c r="B22" s="80"/>
      <c r="C22" s="141"/>
      <c r="D22" s="149"/>
      <c r="E22" s="150"/>
      <c r="F22" s="151"/>
      <c r="G22" s="152"/>
      <c r="H22" s="149"/>
      <c r="I22" s="684"/>
      <c r="J22" s="685"/>
      <c r="K22" s="749"/>
      <c r="L22" s="149"/>
      <c r="M22" s="149"/>
      <c r="N22" s="150"/>
      <c r="O22" s="153"/>
      <c r="P22" s="754"/>
      <c r="Q22" s="141"/>
      <c r="R22" s="150"/>
      <c r="S22" s="571"/>
      <c r="T22" s="46"/>
      <c r="U22" s="216"/>
      <c r="V22" s="686"/>
      <c r="W22" s="686"/>
      <c r="X22" s="579"/>
    </row>
    <row r="23" spans="1:54" s="317" customFormat="1" ht="30" customHeight="1" thickBot="1">
      <c r="A23" s="395" t="s">
        <v>59</v>
      </c>
      <c r="B23" s="853">
        <f>SUM(B5:B21)</f>
        <v>99</v>
      </c>
      <c r="C23" s="396">
        <f>SUM(C5:C21)</f>
        <v>33.200000000000003</v>
      </c>
      <c r="D23" s="411">
        <f>SUM(C23/B23)*100</f>
        <v>33.535353535353543</v>
      </c>
      <c r="E23" s="397">
        <f>SUM(C23/U23)*100</f>
        <v>99.699699699699721</v>
      </c>
      <c r="F23" s="853">
        <f>SUM(F5:F21)</f>
        <v>2322</v>
      </c>
      <c r="G23" s="396">
        <f>SUM(G5:G21)</f>
        <v>2500.6000000000004</v>
      </c>
      <c r="H23" s="396">
        <f>SUM(G23/F23)*100</f>
        <v>107.69164513350562</v>
      </c>
      <c r="I23" s="397">
        <f>SUM(G23/V23)*100</f>
        <v>115.77923881840914</v>
      </c>
      <c r="J23" s="854">
        <f>SUM(J5:J21)</f>
        <v>101135</v>
      </c>
      <c r="K23" s="396">
        <f>SUM(K5:K21)</f>
        <v>101503</v>
      </c>
      <c r="L23" s="396">
        <f>SUM(K23/J23)*100</f>
        <v>100.36387007465268</v>
      </c>
      <c r="M23" s="398">
        <f>SUM(K23/S23)*1000</f>
        <v>8338.371806456913</v>
      </c>
      <c r="N23" s="397">
        <f>SUM(K23/W23)*100</f>
        <v>120.40802285193692</v>
      </c>
      <c r="O23" s="853">
        <f>SUM(O5:O21)</f>
        <v>636</v>
      </c>
      <c r="P23" s="396">
        <f>SUM(P5:P21)</f>
        <v>660.4</v>
      </c>
      <c r="Q23" s="399">
        <f>P23/O23*100</f>
        <v>103.83647798742138</v>
      </c>
      <c r="R23" s="397">
        <f>P23/X23*100</f>
        <v>100.60938452163315</v>
      </c>
      <c r="S23" s="572">
        <f>SUM(S5:S22)</f>
        <v>12173</v>
      </c>
      <c r="T23" s="400" t="s">
        <v>59</v>
      </c>
      <c r="U23" s="687">
        <f>SUM(U5:U21)</f>
        <v>33.299999999999997</v>
      </c>
      <c r="V23" s="687">
        <f>SUM(V5:V21)</f>
        <v>2159.7999999999997</v>
      </c>
      <c r="W23" s="688">
        <f>SUM(W5:W21)</f>
        <v>84299.199999999997</v>
      </c>
      <c r="X23" s="688">
        <f>SUM(X5:X21)</f>
        <v>656.4</v>
      </c>
    </row>
    <row r="24" spans="1:54" ht="17.399999999999999">
      <c r="A24" s="48"/>
      <c r="B24" s="488"/>
      <c r="C24" s="489"/>
      <c r="D24" s="490"/>
      <c r="E24" s="490"/>
      <c r="F24" s="491"/>
      <c r="G24" s="492"/>
      <c r="H24" s="490"/>
      <c r="I24" s="490"/>
      <c r="J24" s="490"/>
      <c r="K24" s="750"/>
      <c r="L24" s="10"/>
      <c r="M24" s="10"/>
      <c r="N24" s="10"/>
      <c r="O24" s="17"/>
      <c r="P24" s="755"/>
      <c r="Q24" s="11"/>
      <c r="R24" s="10"/>
      <c r="S24" s="1"/>
      <c r="T24" s="11"/>
      <c r="U24" s="1"/>
      <c r="V24" s="1"/>
      <c r="W24" s="487"/>
      <c r="X24" s="486"/>
      <c r="Y24" s="1"/>
    </row>
    <row r="25" spans="1:54" ht="21" customHeight="1">
      <c r="A25" s="1"/>
      <c r="B25" s="493"/>
      <c r="C25" s="493"/>
      <c r="D25" s="493"/>
      <c r="E25" s="493"/>
      <c r="F25" s="493"/>
      <c r="G25" s="493"/>
      <c r="H25" s="493"/>
      <c r="I25" s="493"/>
      <c r="J25" s="493"/>
      <c r="K25" s="751"/>
      <c r="L25" s="1"/>
      <c r="M25" s="1"/>
      <c r="N25" s="1"/>
      <c r="O25" s="1"/>
      <c r="P25" s="751"/>
      <c r="Q25" s="1"/>
      <c r="R25" s="1"/>
      <c r="S25" s="1"/>
      <c r="T25" s="1"/>
      <c r="U25" s="1"/>
      <c r="V25" s="1"/>
      <c r="W25" s="1"/>
      <c r="X25" s="351"/>
      <c r="Y25" s="1"/>
    </row>
    <row r="26" spans="1:54" ht="21" customHeight="1">
      <c r="A26" s="16"/>
      <c r="B26" s="18"/>
      <c r="C26" s="19"/>
      <c r="D26" s="19"/>
      <c r="E26" s="19"/>
      <c r="F26" s="18"/>
      <c r="G26" s="19"/>
      <c r="H26" s="19"/>
      <c r="I26" s="19"/>
      <c r="J26" s="18"/>
      <c r="K26" s="752"/>
      <c r="L26" s="19"/>
      <c r="M26" s="20"/>
      <c r="N26" s="19"/>
      <c r="O26" s="18"/>
      <c r="P26" s="756"/>
      <c r="Q26" s="21"/>
      <c r="R26" s="19"/>
      <c r="S26" s="15"/>
      <c r="T26" s="22"/>
      <c r="U26" s="23"/>
      <c r="V26" s="24"/>
      <c r="W26" s="25"/>
      <c r="X26" s="15"/>
      <c r="Y26" s="1"/>
    </row>
    <row r="27" spans="1:54" ht="16.8">
      <c r="B27" s="26"/>
      <c r="C27" s="26"/>
      <c r="D27" s="8"/>
      <c r="E27" s="23"/>
      <c r="F27" s="8"/>
      <c r="G27" s="8"/>
      <c r="H27" s="27"/>
      <c r="I27" s="28"/>
      <c r="J27" s="29"/>
      <c r="K27" s="753"/>
      <c r="L27" s="28"/>
      <c r="M27" s="31"/>
      <c r="N27" s="8"/>
      <c r="O27" s="1"/>
      <c r="R27" s="1"/>
    </row>
    <row r="28" spans="1:54" ht="20.399999999999999">
      <c r="A28" s="1" t="s">
        <v>60</v>
      </c>
      <c r="B28" s="1"/>
      <c r="C28" s="1"/>
      <c r="D28" s="1"/>
      <c r="E28" s="1"/>
      <c r="F28" s="1"/>
      <c r="G28" s="1"/>
      <c r="H28" s="10"/>
      <c r="I28" s="1"/>
      <c r="J28" s="1"/>
      <c r="K28" s="751"/>
      <c r="L28" s="1"/>
      <c r="M28" s="1"/>
      <c r="N28" s="1"/>
      <c r="O28" s="1"/>
      <c r="R28" s="1"/>
    </row>
    <row r="29" spans="1:54">
      <c r="H29" s="10"/>
      <c r="R29" s="1"/>
    </row>
  </sheetData>
  <mergeCells count="25">
    <mergeCell ref="U2:X2"/>
    <mergeCell ref="C3:C4"/>
    <mergeCell ref="D3:D4"/>
    <mergeCell ref="B2:E2"/>
    <mergeCell ref="J2:N2"/>
    <mergeCell ref="B3:B4"/>
    <mergeCell ref="H3:H4"/>
    <mergeCell ref="O2:R2"/>
    <mergeCell ref="O3:O4"/>
    <mergeCell ref="S2:S4"/>
    <mergeCell ref="A1:R1"/>
    <mergeCell ref="Q3:Q4"/>
    <mergeCell ref="J3:J4"/>
    <mergeCell ref="K3:K4"/>
    <mergeCell ref="L3:L4"/>
    <mergeCell ref="F2:I2"/>
    <mergeCell ref="F3:F4"/>
    <mergeCell ref="G3:G4"/>
    <mergeCell ref="P3:P4"/>
    <mergeCell ref="M3:M4"/>
    <mergeCell ref="A2:A4"/>
    <mergeCell ref="E3:E4"/>
    <mergeCell ref="I3:I4"/>
    <mergeCell ref="N3:N4"/>
    <mergeCell ref="R3:R4"/>
  </mergeCells>
  <phoneticPr fontId="24" type="noConversion"/>
  <pageMargins left="0.2" right="0" top="0" bottom="0" header="0" footer="0"/>
  <pageSetup paperSize="9" scale="75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AR32"/>
  <sheetViews>
    <sheetView zoomScale="80" zoomScaleNormal="8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R7" sqref="R7"/>
    </sheetView>
  </sheetViews>
  <sheetFormatPr defaultRowHeight="15"/>
  <cols>
    <col min="1" max="1" width="14.08984375" customWidth="1"/>
    <col min="2" max="6" width="8.6328125" customWidth="1"/>
    <col min="7" max="7" width="8.1796875" customWidth="1"/>
    <col min="8" max="8" width="7.54296875" customWidth="1"/>
    <col min="9" max="9" width="8" customWidth="1"/>
    <col min="10" max="10" width="8.6328125" customWidth="1"/>
    <col min="11" max="11" width="11.08984375" customWidth="1"/>
    <col min="12" max="14" width="8.6328125" customWidth="1"/>
    <col min="15" max="15" width="7.36328125" customWidth="1"/>
    <col min="16" max="16" width="8" customWidth="1"/>
    <col min="17" max="17" width="8.6328125" customWidth="1"/>
    <col min="18" max="18" width="7.453125" customWidth="1"/>
    <col min="19" max="19" width="6.36328125" customWidth="1"/>
    <col min="20" max="20" width="5.81640625" customWidth="1"/>
    <col min="21" max="22" width="8" customWidth="1"/>
    <col min="23" max="23" width="6.453125" customWidth="1"/>
    <col min="26" max="26" width="7.08984375" customWidth="1"/>
    <col min="27" max="27" width="7.453125" customWidth="1"/>
    <col min="35" max="35" width="9.6328125" bestFit="1" customWidth="1"/>
    <col min="36" max="36" width="10.08984375" bestFit="1" customWidth="1"/>
    <col min="39" max="39" width="9.6328125" bestFit="1" customWidth="1"/>
  </cols>
  <sheetData>
    <row r="1" spans="1:44" ht="30" customHeight="1" thickBot="1">
      <c r="A1" s="888" t="s">
        <v>403</v>
      </c>
      <c r="B1" s="888"/>
      <c r="C1" s="888"/>
      <c r="D1" s="888"/>
      <c r="E1" s="888"/>
      <c r="F1" s="888"/>
      <c r="G1" s="888"/>
      <c r="H1" s="888"/>
      <c r="I1" s="888"/>
      <c r="J1" s="888"/>
      <c r="K1" s="888"/>
      <c r="L1" s="888"/>
      <c r="M1" s="888"/>
      <c r="N1" s="888"/>
      <c r="O1" s="888"/>
      <c r="P1" s="888"/>
      <c r="Q1" s="888"/>
      <c r="R1" s="888"/>
      <c r="T1" s="892"/>
      <c r="U1" s="892"/>
      <c r="V1" s="892"/>
      <c r="W1" s="892"/>
      <c r="Y1" s="892"/>
      <c r="Z1" s="892"/>
      <c r="AA1" s="892"/>
      <c r="AB1" s="892"/>
    </row>
    <row r="2" spans="1:44" ht="30.9" customHeight="1" thickBot="1">
      <c r="A2" s="885" t="s">
        <v>152</v>
      </c>
      <c r="B2" s="873" t="s">
        <v>187</v>
      </c>
      <c r="C2" s="874"/>
      <c r="D2" s="874"/>
      <c r="E2" s="875"/>
      <c r="F2" s="873" t="s">
        <v>188</v>
      </c>
      <c r="G2" s="874"/>
      <c r="H2" s="874"/>
      <c r="I2" s="875"/>
      <c r="J2" s="873" t="s">
        <v>164</v>
      </c>
      <c r="K2" s="874"/>
      <c r="L2" s="874"/>
      <c r="M2" s="874"/>
      <c r="N2" s="875"/>
      <c r="O2" s="873" t="s">
        <v>161</v>
      </c>
      <c r="P2" s="874"/>
      <c r="Q2" s="874"/>
      <c r="R2" s="875"/>
      <c r="S2" s="882" t="s">
        <v>337</v>
      </c>
      <c r="T2" s="893" t="s">
        <v>404</v>
      </c>
      <c r="U2" s="894"/>
      <c r="V2" s="894"/>
      <c r="W2" s="895"/>
      <c r="X2" s="709" t="s">
        <v>136</v>
      </c>
      <c r="Y2" s="710"/>
      <c r="Z2" s="710"/>
      <c r="AA2" s="710"/>
      <c r="AB2" s="710" t="s">
        <v>137</v>
      </c>
      <c r="AC2" s="710"/>
      <c r="AD2" s="710"/>
      <c r="AE2" s="710"/>
      <c r="AF2" s="710" t="s">
        <v>49</v>
      </c>
      <c r="AG2" s="710"/>
      <c r="AH2" s="710"/>
      <c r="AI2" s="710"/>
      <c r="AJ2" s="711"/>
      <c r="AK2" s="712" t="s">
        <v>70</v>
      </c>
      <c r="AL2" s="713"/>
      <c r="AM2" s="713"/>
      <c r="AN2" s="714"/>
    </row>
    <row r="3" spans="1:44" ht="30.9" customHeight="1">
      <c r="A3" s="886"/>
      <c r="B3" s="889" t="s">
        <v>183</v>
      </c>
      <c r="C3" s="889" t="s">
        <v>182</v>
      </c>
      <c r="D3" s="889" t="s">
        <v>163</v>
      </c>
      <c r="E3" s="889" t="s">
        <v>333</v>
      </c>
      <c r="F3" s="889" t="s">
        <v>183</v>
      </c>
      <c r="G3" s="889" t="s">
        <v>182</v>
      </c>
      <c r="H3" s="889" t="s">
        <v>163</v>
      </c>
      <c r="I3" s="889" t="s">
        <v>333</v>
      </c>
      <c r="J3" s="889" t="s">
        <v>183</v>
      </c>
      <c r="K3" s="889" t="s">
        <v>182</v>
      </c>
      <c r="L3" s="889" t="s">
        <v>163</v>
      </c>
      <c r="M3" s="885" t="s">
        <v>162</v>
      </c>
      <c r="N3" s="889" t="s">
        <v>333</v>
      </c>
      <c r="O3" s="889" t="s">
        <v>183</v>
      </c>
      <c r="P3" s="889" t="s">
        <v>182</v>
      </c>
      <c r="Q3" s="889" t="s">
        <v>163</v>
      </c>
      <c r="R3" s="889" t="s">
        <v>333</v>
      </c>
      <c r="S3" s="883"/>
      <c r="T3" s="159" t="s">
        <v>90</v>
      </c>
      <c r="U3" s="160" t="s">
        <v>89</v>
      </c>
      <c r="V3" s="161" t="s">
        <v>52</v>
      </c>
      <c r="W3" s="162" t="s">
        <v>53</v>
      </c>
      <c r="X3" s="105" t="s">
        <v>0</v>
      </c>
      <c r="Y3" s="35" t="s">
        <v>3</v>
      </c>
      <c r="Z3" s="35" t="s">
        <v>50</v>
      </c>
      <c r="AA3" s="35" t="s">
        <v>338</v>
      </c>
      <c r="AB3" s="35" t="s">
        <v>0</v>
      </c>
      <c r="AC3" s="35" t="s">
        <v>3</v>
      </c>
      <c r="AD3" s="35" t="s">
        <v>50</v>
      </c>
      <c r="AE3" s="35" t="s">
        <v>338</v>
      </c>
      <c r="AF3" s="35" t="s">
        <v>0</v>
      </c>
      <c r="AG3" s="35" t="s">
        <v>3</v>
      </c>
      <c r="AH3" s="35" t="s">
        <v>50</v>
      </c>
      <c r="AI3" s="35" t="s">
        <v>51</v>
      </c>
      <c r="AJ3" s="35" t="s">
        <v>338</v>
      </c>
      <c r="AK3" s="86" t="s">
        <v>0</v>
      </c>
      <c r="AL3" s="47" t="s">
        <v>3</v>
      </c>
      <c r="AM3" s="47" t="s">
        <v>50</v>
      </c>
      <c r="AN3" s="35" t="s">
        <v>338</v>
      </c>
    </row>
    <row r="4" spans="1:44" ht="30.9" customHeight="1" thickBot="1">
      <c r="A4" s="887"/>
      <c r="B4" s="890"/>
      <c r="C4" s="890"/>
      <c r="D4" s="890"/>
      <c r="E4" s="891"/>
      <c r="F4" s="890"/>
      <c r="G4" s="890"/>
      <c r="H4" s="890"/>
      <c r="I4" s="891"/>
      <c r="J4" s="890"/>
      <c r="K4" s="890"/>
      <c r="L4" s="890"/>
      <c r="M4" s="887"/>
      <c r="N4" s="891"/>
      <c r="O4" s="890"/>
      <c r="P4" s="890"/>
      <c r="Q4" s="890"/>
      <c r="R4" s="891"/>
      <c r="S4" s="884"/>
      <c r="T4" s="163" t="s">
        <v>27</v>
      </c>
      <c r="U4" s="164" t="s">
        <v>27</v>
      </c>
      <c r="V4" s="165"/>
      <c r="W4" s="166" t="s">
        <v>55</v>
      </c>
      <c r="X4" s="174" t="s">
        <v>184</v>
      </c>
      <c r="Y4" s="175" t="s">
        <v>184</v>
      </c>
      <c r="Z4" s="36"/>
      <c r="AA4" s="36" t="s">
        <v>339</v>
      </c>
      <c r="AB4" s="175" t="s">
        <v>184</v>
      </c>
      <c r="AC4" s="175" t="s">
        <v>184</v>
      </c>
      <c r="AD4" s="36"/>
      <c r="AE4" s="36" t="s">
        <v>339</v>
      </c>
      <c r="AF4" s="175" t="s">
        <v>184</v>
      </c>
      <c r="AG4" s="175" t="s">
        <v>184</v>
      </c>
      <c r="AH4" s="36"/>
      <c r="AI4" s="36" t="s">
        <v>54</v>
      </c>
      <c r="AJ4" s="36" t="s">
        <v>339</v>
      </c>
      <c r="AK4" s="89" t="s">
        <v>4</v>
      </c>
      <c r="AL4" s="36" t="s">
        <v>4</v>
      </c>
      <c r="AM4" s="36"/>
      <c r="AN4" s="36" t="s">
        <v>339</v>
      </c>
    </row>
    <row r="5" spans="1:44" ht="30.9" customHeight="1" thickBot="1">
      <c r="A5" s="91" t="s">
        <v>92</v>
      </c>
      <c r="B5" s="82">
        <f>X5+Месяц!B5</f>
        <v>78</v>
      </c>
      <c r="C5" s="83">
        <f>Y5+Месяц!C5</f>
        <v>1.8</v>
      </c>
      <c r="D5" s="178">
        <f>SUM(C5/B5)*100</f>
        <v>2.3076923076923079</v>
      </c>
      <c r="E5" s="167">
        <f>SUM(C5/T5)*100</f>
        <v>20.224719101123593</v>
      </c>
      <c r="F5" s="84">
        <f>AB5+Месяц!F5</f>
        <v>2789</v>
      </c>
      <c r="G5" s="83">
        <f>AC5+Месяц!G5</f>
        <v>2827.2999999999997</v>
      </c>
      <c r="H5" s="178">
        <f>SUM(G5/F5)*100</f>
        <v>101.37325206167085</v>
      </c>
      <c r="I5" s="167">
        <f>SUM(G5/U5)*100</f>
        <v>106.87608679216751</v>
      </c>
      <c r="J5" s="82">
        <f>AF5+Месяц!J5</f>
        <v>22250</v>
      </c>
      <c r="K5" s="83">
        <f>AG5+Месяц!K5</f>
        <v>25281</v>
      </c>
      <c r="L5" s="178">
        <f>SUM(K5/J5)*100</f>
        <v>113.62247191011237</v>
      </c>
      <c r="M5" s="691">
        <v>29920</v>
      </c>
      <c r="N5" s="702">
        <v>119.9</v>
      </c>
      <c r="O5" s="84">
        <f>AK5+Месяц!O5</f>
        <v>301</v>
      </c>
      <c r="P5" s="83">
        <f>AL5+Месяц!P5</f>
        <v>417</v>
      </c>
      <c r="Q5" s="178">
        <f>SUM(P5/O5)*100</f>
        <v>138.53820598006646</v>
      </c>
      <c r="R5" s="167">
        <f>SUM(P5/AD5)*100</f>
        <v>402.50965250965248</v>
      </c>
      <c r="S5" s="412">
        <v>718</v>
      </c>
      <c r="T5" s="706">
        <v>8.9</v>
      </c>
      <c r="U5" s="706">
        <v>2645.4</v>
      </c>
      <c r="V5" s="690">
        <v>21255</v>
      </c>
      <c r="W5" s="706">
        <v>325</v>
      </c>
      <c r="X5" s="689">
        <v>67</v>
      </c>
      <c r="Y5" s="690">
        <v>0.9</v>
      </c>
      <c r="Z5" s="691">
        <v>1.3</v>
      </c>
      <c r="AA5" s="691">
        <v>12.2</v>
      </c>
      <c r="AB5" s="689">
        <v>2479</v>
      </c>
      <c r="AC5" s="690">
        <v>2568.1999999999998</v>
      </c>
      <c r="AD5" s="691">
        <v>103.6</v>
      </c>
      <c r="AE5" s="691">
        <v>106.2</v>
      </c>
      <c r="AF5" s="689">
        <v>18500</v>
      </c>
      <c r="AG5" s="690">
        <v>21482.7</v>
      </c>
      <c r="AH5" s="702">
        <v>116.1</v>
      </c>
      <c r="AI5" s="691">
        <v>29920</v>
      </c>
      <c r="AJ5" s="702">
        <v>119.9</v>
      </c>
      <c r="AK5" s="689">
        <v>267</v>
      </c>
      <c r="AL5" s="690">
        <v>364</v>
      </c>
      <c r="AM5" s="704">
        <v>136.30000000000001</v>
      </c>
      <c r="AN5" s="691">
        <v>126.8</v>
      </c>
      <c r="AO5" s="14"/>
      <c r="AP5" s="14"/>
      <c r="AQ5" s="14"/>
      <c r="AR5" s="14"/>
    </row>
    <row r="6" spans="1:44" ht="30.9" customHeight="1" thickBot="1">
      <c r="A6" s="59" t="s">
        <v>93</v>
      </c>
      <c r="B6" s="82">
        <f>X6+Месяц!B6</f>
        <v>17</v>
      </c>
      <c r="C6" s="53">
        <f>Y6+Месяц!C6</f>
        <v>29.3</v>
      </c>
      <c r="D6" s="65">
        <f t="shared" ref="D6:D21" si="0">SUM(C6/B6)*100</f>
        <v>172.35294117647061</v>
      </c>
      <c r="E6" s="66">
        <f>SUM(C6/T6)*100</f>
        <v>332.95454545454544</v>
      </c>
      <c r="F6" s="84">
        <f>AB6+Месяц!F6</f>
        <v>0</v>
      </c>
      <c r="G6" s="53"/>
      <c r="H6" s="110" t="e">
        <f t="shared" ref="H6:H20" si="1">SUM(G6/F6)*100</f>
        <v>#DIV/0!</v>
      </c>
      <c r="I6" s="111">
        <f>SUM(G6/U6)*100</f>
        <v>0</v>
      </c>
      <c r="J6" s="82">
        <f>AF6+Месяц!J6</f>
        <v>4970</v>
      </c>
      <c r="K6" s="83">
        <f>AG6+Месяц!K6</f>
        <v>3505</v>
      </c>
      <c r="L6" s="178">
        <f t="shared" ref="L6:L21" si="2">SUM(K6/J6)*100</f>
        <v>70.523138832997986</v>
      </c>
      <c r="M6" s="765">
        <v>12857</v>
      </c>
      <c r="N6" s="765">
        <v>73.099999999999994</v>
      </c>
      <c r="O6" s="84">
        <f>AK6+Месяц!O6</f>
        <v>94</v>
      </c>
      <c r="P6" s="83">
        <f>AL6+Месяц!P6</f>
        <v>0</v>
      </c>
      <c r="Q6" s="178">
        <f t="shared" ref="Q6:Q22" si="3">SUM(P6/O6)*100</f>
        <v>0</v>
      </c>
      <c r="R6" s="167" t="e">
        <f t="shared" ref="R6:R22" si="4">SUM(P6/AD6)*100</f>
        <v>#DIV/0!</v>
      </c>
      <c r="S6" s="413">
        <v>242</v>
      </c>
      <c r="T6" s="699">
        <v>8.8000000000000007</v>
      </c>
      <c r="U6" s="699">
        <v>1082.9000000000001</v>
      </c>
      <c r="V6" s="690">
        <v>4663.8</v>
      </c>
      <c r="W6" s="706">
        <v>29</v>
      </c>
      <c r="X6" s="689">
        <v>15</v>
      </c>
      <c r="Y6" s="692">
        <v>27.5</v>
      </c>
      <c r="Z6" s="765">
        <v>183.3</v>
      </c>
      <c r="AA6" s="765">
        <v>392.9</v>
      </c>
      <c r="AB6" s="689">
        <v>0</v>
      </c>
      <c r="AC6" s="700"/>
      <c r="AD6" s="766" t="e">
        <v>#DIV/0!</v>
      </c>
      <c r="AE6" s="766">
        <v>0</v>
      </c>
      <c r="AF6" s="689">
        <v>4420</v>
      </c>
      <c r="AG6" s="690">
        <v>3111.4</v>
      </c>
      <c r="AH6" s="765">
        <v>70.400000000000006</v>
      </c>
      <c r="AI6" s="765">
        <v>12857</v>
      </c>
      <c r="AJ6" s="765">
        <v>73.099999999999994</v>
      </c>
      <c r="AK6" s="689">
        <v>84</v>
      </c>
      <c r="AL6" s="690">
        <v>0</v>
      </c>
      <c r="AM6" s="692">
        <v>0</v>
      </c>
      <c r="AN6" s="765">
        <v>0</v>
      </c>
      <c r="AO6" s="14"/>
      <c r="AP6" s="14"/>
      <c r="AQ6" s="14"/>
      <c r="AR6" s="14"/>
    </row>
    <row r="7" spans="1:44" ht="30.9" customHeight="1" thickBot="1">
      <c r="A7" s="59" t="s">
        <v>94</v>
      </c>
      <c r="B7" s="67"/>
      <c r="C7" s="53"/>
      <c r="D7" s="65"/>
      <c r="E7" s="66"/>
      <c r="F7" s="68"/>
      <c r="G7" s="53"/>
      <c r="H7" s="65"/>
      <c r="I7" s="66"/>
      <c r="J7" s="82">
        <f>AF7+Месяц!J7</f>
        <v>3440</v>
      </c>
      <c r="K7" s="83">
        <f>AG7+Месяц!K7</f>
        <v>3323.3</v>
      </c>
      <c r="L7" s="178">
        <f t="shared" si="2"/>
        <v>96.607558139534888</v>
      </c>
      <c r="M7" s="695">
        <v>14200</v>
      </c>
      <c r="N7" s="698">
        <v>103</v>
      </c>
      <c r="O7" s="84">
        <f>AK7+Месяц!O7</f>
        <v>92</v>
      </c>
      <c r="P7" s="83">
        <f>AL7+Месяц!P7</f>
        <v>89</v>
      </c>
      <c r="Q7" s="178">
        <f t="shared" si="3"/>
        <v>96.739130434782609</v>
      </c>
      <c r="R7" s="167" t="e">
        <f t="shared" si="4"/>
        <v>#DIV/0!</v>
      </c>
      <c r="S7" s="413">
        <v>210</v>
      </c>
      <c r="T7" s="707"/>
      <c r="U7" s="707"/>
      <c r="V7" s="690">
        <v>3218</v>
      </c>
      <c r="W7" s="706">
        <v>114</v>
      </c>
      <c r="X7" s="693"/>
      <c r="Y7" s="694"/>
      <c r="Z7" s="695"/>
      <c r="AA7" s="695"/>
      <c r="AB7" s="693"/>
      <c r="AC7" s="694"/>
      <c r="AD7" s="695"/>
      <c r="AE7" s="695"/>
      <c r="AF7" s="689">
        <v>3030</v>
      </c>
      <c r="AG7" s="690">
        <v>2981.9</v>
      </c>
      <c r="AH7" s="698">
        <v>98.4</v>
      </c>
      <c r="AI7" s="695">
        <v>14200</v>
      </c>
      <c r="AJ7" s="698">
        <v>103</v>
      </c>
      <c r="AK7" s="689">
        <v>82</v>
      </c>
      <c r="AL7" s="690">
        <v>78</v>
      </c>
      <c r="AM7" s="705">
        <v>95.1</v>
      </c>
      <c r="AN7" s="698">
        <v>75</v>
      </c>
      <c r="AO7" s="14"/>
      <c r="AP7" s="14"/>
      <c r="AQ7" s="14"/>
      <c r="AR7" s="14"/>
    </row>
    <row r="8" spans="1:44" ht="30.9" customHeight="1" thickBot="1">
      <c r="A8" s="59" t="s">
        <v>95</v>
      </c>
      <c r="B8" s="82">
        <f>X8+Месяц!B8</f>
        <v>78</v>
      </c>
      <c r="C8" s="53">
        <f>Y8+Месяц!C8</f>
        <v>14.200000000000001</v>
      </c>
      <c r="D8" s="65">
        <f t="shared" si="0"/>
        <v>18.205128205128208</v>
      </c>
      <c r="E8" s="111">
        <f>SUM(C8/T8)*100</f>
        <v>40.804597701149433</v>
      </c>
      <c r="F8" s="84">
        <f>AB8+Месяц!F8</f>
        <v>2327</v>
      </c>
      <c r="G8" s="53">
        <f>AC8+Месяц!G8</f>
        <v>2420.6</v>
      </c>
      <c r="H8" s="110">
        <f t="shared" si="1"/>
        <v>104.02234636871508</v>
      </c>
      <c r="I8" s="111">
        <f>SUM(G8/U8)*100</f>
        <v>107.3770128199441</v>
      </c>
      <c r="J8" s="82">
        <f>AF8+Месяц!J8</f>
        <v>8290</v>
      </c>
      <c r="K8" s="83">
        <f>AG8+Месяц!K8</f>
        <v>11119</v>
      </c>
      <c r="L8" s="178">
        <f t="shared" si="2"/>
        <v>134.1254523522316</v>
      </c>
      <c r="M8" s="695">
        <v>33266</v>
      </c>
      <c r="N8" s="695">
        <v>137.80000000000001</v>
      </c>
      <c r="O8" s="84">
        <f>AK8+Месяц!O8</f>
        <v>108</v>
      </c>
      <c r="P8" s="83">
        <f>AL8+Месяц!P8</f>
        <v>71</v>
      </c>
      <c r="Q8" s="178">
        <f t="shared" si="3"/>
        <v>65.740740740740748</v>
      </c>
      <c r="R8" s="167">
        <f t="shared" si="4"/>
        <v>68.466730954676947</v>
      </c>
      <c r="S8" s="413">
        <v>282</v>
      </c>
      <c r="T8" s="708">
        <v>34.799999999999997</v>
      </c>
      <c r="U8" s="708">
        <v>2254.3000000000002</v>
      </c>
      <c r="V8" s="690">
        <v>7781</v>
      </c>
      <c r="W8" s="706">
        <v>78</v>
      </c>
      <c r="X8" s="696">
        <v>68</v>
      </c>
      <c r="Y8" s="697">
        <v>13.3</v>
      </c>
      <c r="Z8" s="695">
        <v>19.600000000000001</v>
      </c>
      <c r="AA8" s="698">
        <v>39.9</v>
      </c>
      <c r="AB8" s="696">
        <v>2117</v>
      </c>
      <c r="AC8" s="697">
        <v>2194.5</v>
      </c>
      <c r="AD8" s="698">
        <v>103.7</v>
      </c>
      <c r="AE8" s="698">
        <v>106.7</v>
      </c>
      <c r="AF8" s="689">
        <v>6990</v>
      </c>
      <c r="AG8" s="690">
        <v>9381</v>
      </c>
      <c r="AH8" s="695">
        <v>134.19999999999999</v>
      </c>
      <c r="AI8" s="695">
        <v>33266</v>
      </c>
      <c r="AJ8" s="695">
        <v>137.80000000000001</v>
      </c>
      <c r="AK8" s="689">
        <v>95</v>
      </c>
      <c r="AL8" s="690">
        <v>64</v>
      </c>
      <c r="AM8" s="697">
        <v>67.400000000000006</v>
      </c>
      <c r="AN8" s="695">
        <v>98.5</v>
      </c>
      <c r="AO8" s="14"/>
      <c r="AP8" s="14"/>
      <c r="AQ8" s="14"/>
      <c r="AR8" s="14"/>
    </row>
    <row r="9" spans="1:44" ht="30.9" customHeight="1" thickBot="1">
      <c r="A9" s="59" t="s">
        <v>96</v>
      </c>
      <c r="B9" s="82">
        <f>X9+Месяц!B9</f>
        <v>69</v>
      </c>
      <c r="C9" s="53">
        <f>Y9+Месяц!C9</f>
        <v>67.8</v>
      </c>
      <c r="D9" s="65">
        <f t="shared" si="0"/>
        <v>98.260869565217391</v>
      </c>
      <c r="E9" s="66">
        <f>SUM(C9/T9)*100</f>
        <v>133.20235756385068</v>
      </c>
      <c r="F9" s="68"/>
      <c r="G9" s="53"/>
      <c r="H9" s="65"/>
      <c r="I9" s="111"/>
      <c r="J9" s="82">
        <f>AF9+Месяц!J9</f>
        <v>8008</v>
      </c>
      <c r="K9" s="83">
        <f>AG9+Месяц!K9</f>
        <v>6361.2999999999993</v>
      </c>
      <c r="L9" s="178">
        <f t="shared" si="2"/>
        <v>79.436813186813183</v>
      </c>
      <c r="M9" s="695">
        <v>10187</v>
      </c>
      <c r="N9" s="695">
        <v>83</v>
      </c>
      <c r="O9" s="84">
        <f>AK9+Месяц!O9</f>
        <v>135</v>
      </c>
      <c r="P9" s="83">
        <f>AL9+Месяц!P9</f>
        <v>102</v>
      </c>
      <c r="Q9" s="178">
        <f t="shared" si="3"/>
        <v>75.555555555555557</v>
      </c>
      <c r="R9" s="167" t="e">
        <f t="shared" si="4"/>
        <v>#DIV/0!</v>
      </c>
      <c r="S9" s="413">
        <v>557</v>
      </c>
      <c r="T9" s="708">
        <v>50.9</v>
      </c>
      <c r="U9" s="707"/>
      <c r="V9" s="690">
        <v>7570.3</v>
      </c>
      <c r="W9" s="706">
        <v>83</v>
      </c>
      <c r="X9" s="689">
        <v>61</v>
      </c>
      <c r="Y9" s="697">
        <v>60.8</v>
      </c>
      <c r="Z9" s="695">
        <v>99.7</v>
      </c>
      <c r="AA9" s="695">
        <v>133</v>
      </c>
      <c r="AB9" s="693"/>
      <c r="AC9" s="694"/>
      <c r="AD9" s="695"/>
      <c r="AE9" s="698"/>
      <c r="AF9" s="689">
        <v>7008</v>
      </c>
      <c r="AG9" s="690">
        <v>5673.9</v>
      </c>
      <c r="AH9" s="695">
        <v>81</v>
      </c>
      <c r="AI9" s="695">
        <v>10187</v>
      </c>
      <c r="AJ9" s="695">
        <v>83</v>
      </c>
      <c r="AK9" s="689">
        <v>119</v>
      </c>
      <c r="AL9" s="690">
        <v>92</v>
      </c>
      <c r="AM9" s="697">
        <v>77.3</v>
      </c>
      <c r="AN9" s="695">
        <v>127.8</v>
      </c>
      <c r="AO9" s="14"/>
      <c r="AP9" s="14"/>
      <c r="AQ9" s="14"/>
      <c r="AR9" s="14"/>
    </row>
    <row r="10" spans="1:44" ht="30.9" customHeight="1" thickBot="1">
      <c r="A10" s="59" t="s">
        <v>97</v>
      </c>
      <c r="B10" s="82">
        <f>X10+Месяц!B10</f>
        <v>0</v>
      </c>
      <c r="C10" s="53"/>
      <c r="D10" s="65"/>
      <c r="E10" s="66"/>
      <c r="F10" s="68"/>
      <c r="G10" s="53"/>
      <c r="H10" s="110"/>
      <c r="I10" s="66"/>
      <c r="J10" s="82">
        <f>AF10+Месяц!J10</f>
        <v>9755</v>
      </c>
      <c r="K10" s="83">
        <f>AG10+Месяц!K10</f>
        <v>8492.6</v>
      </c>
      <c r="L10" s="178">
        <f t="shared" si="2"/>
        <v>87.058944131214773</v>
      </c>
      <c r="M10" s="695">
        <v>19983</v>
      </c>
      <c r="N10" s="695">
        <v>89.9</v>
      </c>
      <c r="O10" s="84">
        <f>AK10+Месяц!O10</f>
        <v>119</v>
      </c>
      <c r="P10" s="83">
        <f>AL10+Месяц!P10</f>
        <v>115</v>
      </c>
      <c r="Q10" s="178">
        <f t="shared" si="3"/>
        <v>96.638655462184872</v>
      </c>
      <c r="R10" s="167" t="e">
        <f t="shared" si="4"/>
        <v>#DIV/0!</v>
      </c>
      <c r="S10" s="413">
        <v>361</v>
      </c>
      <c r="T10" s="707"/>
      <c r="U10" s="707"/>
      <c r="V10" s="690">
        <v>9329.9</v>
      </c>
      <c r="W10" s="706">
        <v>120</v>
      </c>
      <c r="X10" s="689">
        <v>0</v>
      </c>
      <c r="Y10" s="694"/>
      <c r="Z10" s="695"/>
      <c r="AA10" s="695"/>
      <c r="AB10" s="701"/>
      <c r="AC10" s="694"/>
      <c r="AD10" s="698"/>
      <c r="AE10" s="695"/>
      <c r="AF10" s="689">
        <v>8285</v>
      </c>
      <c r="AG10" s="690">
        <v>7213.7</v>
      </c>
      <c r="AH10" s="695">
        <v>87.1</v>
      </c>
      <c r="AI10" s="695">
        <v>19983</v>
      </c>
      <c r="AJ10" s="695">
        <v>89.9</v>
      </c>
      <c r="AK10" s="689">
        <v>105</v>
      </c>
      <c r="AL10" s="690">
        <v>99</v>
      </c>
      <c r="AM10" s="705">
        <v>94.3</v>
      </c>
      <c r="AN10" s="698">
        <v>93.4</v>
      </c>
      <c r="AO10" s="14"/>
      <c r="AP10" s="14"/>
      <c r="AQ10" s="14"/>
      <c r="AR10" s="14"/>
    </row>
    <row r="11" spans="1:44" ht="30.9" customHeight="1" thickBot="1">
      <c r="A11" s="59" t="s">
        <v>98</v>
      </c>
      <c r="B11" s="82">
        <f>X11+Месяц!B11</f>
        <v>52</v>
      </c>
      <c r="C11" s="53">
        <f>Y11+Месяц!C11</f>
        <v>0.9</v>
      </c>
      <c r="D11" s="65">
        <f t="shared" si="0"/>
        <v>1.7307692307692308</v>
      </c>
      <c r="E11" s="66">
        <f>SUM(C11/T11)*100</f>
        <v>112.5</v>
      </c>
      <c r="F11" s="84">
        <f>AB11+Месяц!F11</f>
        <v>1497</v>
      </c>
      <c r="G11" s="53">
        <f>AC11+Месяц!G11</f>
        <v>1550.7</v>
      </c>
      <c r="H11" s="110">
        <f t="shared" si="1"/>
        <v>103.5871743486974</v>
      </c>
      <c r="I11" s="111">
        <f>SUM(G11/U11)*100</f>
        <v>107.18877445220156</v>
      </c>
      <c r="J11" s="82">
        <f>AF11+Месяц!J11</f>
        <v>30604</v>
      </c>
      <c r="K11" s="83">
        <f>AG11+Месяц!K11</f>
        <v>30242.799999999999</v>
      </c>
      <c r="L11" s="178">
        <f t="shared" si="2"/>
        <v>98.819762122598348</v>
      </c>
      <c r="M11" s="695">
        <v>32425</v>
      </c>
      <c r="N11" s="698">
        <v>102.3</v>
      </c>
      <c r="O11" s="84">
        <f>AK11+Месяц!O11</f>
        <v>339</v>
      </c>
      <c r="P11" s="83">
        <f>AL11+Месяц!P11</f>
        <v>264</v>
      </c>
      <c r="Q11" s="178">
        <f t="shared" si="3"/>
        <v>77.876106194690266</v>
      </c>
      <c r="R11" s="167">
        <f t="shared" si="4"/>
        <v>251.90839694656489</v>
      </c>
      <c r="S11" s="413">
        <v>821</v>
      </c>
      <c r="T11" s="708">
        <v>0.8</v>
      </c>
      <c r="U11" s="708">
        <v>1446.7</v>
      </c>
      <c r="V11" s="690">
        <v>28871.200000000001</v>
      </c>
      <c r="W11" s="706">
        <v>303</v>
      </c>
      <c r="X11" s="689">
        <v>45</v>
      </c>
      <c r="Y11" s="697">
        <v>0.5</v>
      </c>
      <c r="Z11" s="695">
        <v>1.1000000000000001</v>
      </c>
      <c r="AA11" s="695" t="e">
        <v>#DIV/0!</v>
      </c>
      <c r="AB11" s="696">
        <v>1334</v>
      </c>
      <c r="AC11" s="697">
        <v>1397.7</v>
      </c>
      <c r="AD11" s="698">
        <v>104.8</v>
      </c>
      <c r="AE11" s="698">
        <v>106.9</v>
      </c>
      <c r="AF11" s="689">
        <v>27004</v>
      </c>
      <c r="AG11" s="690">
        <v>26620.799999999999</v>
      </c>
      <c r="AH11" s="698">
        <v>98.6</v>
      </c>
      <c r="AI11" s="695">
        <v>32425</v>
      </c>
      <c r="AJ11" s="698">
        <v>102.3</v>
      </c>
      <c r="AK11" s="689">
        <v>299</v>
      </c>
      <c r="AL11" s="690">
        <v>238</v>
      </c>
      <c r="AM11" s="697">
        <v>79.599999999999994</v>
      </c>
      <c r="AN11" s="695">
        <v>88.1</v>
      </c>
      <c r="AO11" s="14"/>
      <c r="AP11" s="14"/>
      <c r="AQ11" s="14"/>
      <c r="AR11" s="14"/>
    </row>
    <row r="12" spans="1:44" ht="30.9" customHeight="1" thickBot="1">
      <c r="A12" s="60" t="s">
        <v>99</v>
      </c>
      <c r="B12" s="82">
        <f>X12+Месяц!B12</f>
        <v>73</v>
      </c>
      <c r="C12" s="53">
        <f>Y12+Месяц!C12</f>
        <v>0.8</v>
      </c>
      <c r="D12" s="110">
        <f t="shared" si="0"/>
        <v>1.095890410958904</v>
      </c>
      <c r="E12" s="66">
        <f>SUM(C12/T12)*100</f>
        <v>0.30406689471683768</v>
      </c>
      <c r="F12" s="84">
        <f>AB12+Месяц!F12</f>
        <v>3223</v>
      </c>
      <c r="G12" s="53">
        <f>AC12+Месяц!G12</f>
        <v>3341.6</v>
      </c>
      <c r="H12" s="110">
        <f t="shared" si="1"/>
        <v>103.67980142724169</v>
      </c>
      <c r="I12" s="111">
        <f>SUM(G12/U12)*100</f>
        <v>85.693037568919095</v>
      </c>
      <c r="J12" s="82">
        <f>AF12+Месяц!J12</f>
        <v>54474</v>
      </c>
      <c r="K12" s="83">
        <f>AG12+Месяц!K12</f>
        <v>48653</v>
      </c>
      <c r="L12" s="178">
        <f t="shared" si="2"/>
        <v>89.314168227044092</v>
      </c>
      <c r="M12" s="695">
        <v>45295</v>
      </c>
      <c r="N12" s="698">
        <v>91.8</v>
      </c>
      <c r="O12" s="84">
        <f>AK12+Месяц!O12</f>
        <v>346</v>
      </c>
      <c r="P12" s="83">
        <f>AL12+Месяц!P12</f>
        <v>370</v>
      </c>
      <c r="Q12" s="178">
        <f t="shared" si="3"/>
        <v>106.93641618497109</v>
      </c>
      <c r="R12" s="167">
        <f t="shared" si="4"/>
        <v>350.37878787878788</v>
      </c>
      <c r="S12" s="413">
        <v>940</v>
      </c>
      <c r="T12" s="708">
        <v>263.10000000000002</v>
      </c>
      <c r="U12" s="708">
        <v>3899.5</v>
      </c>
      <c r="V12" s="690">
        <v>52159.199999999997</v>
      </c>
      <c r="W12" s="706">
        <v>310.39999999999998</v>
      </c>
      <c r="X12" s="689">
        <v>64</v>
      </c>
      <c r="Y12" s="697">
        <v>0.4</v>
      </c>
      <c r="Z12" s="698">
        <v>0.6</v>
      </c>
      <c r="AA12" s="695">
        <v>0.2</v>
      </c>
      <c r="AB12" s="689">
        <v>2865</v>
      </c>
      <c r="AC12" s="697">
        <v>3025</v>
      </c>
      <c r="AD12" s="698">
        <v>105.6</v>
      </c>
      <c r="AE12" s="698">
        <v>85.2</v>
      </c>
      <c r="AF12" s="689">
        <v>47674</v>
      </c>
      <c r="AG12" s="690">
        <v>42577</v>
      </c>
      <c r="AH12" s="698">
        <v>89.3</v>
      </c>
      <c r="AI12" s="695">
        <v>45295</v>
      </c>
      <c r="AJ12" s="698">
        <v>91.8</v>
      </c>
      <c r="AK12" s="689">
        <v>306</v>
      </c>
      <c r="AL12" s="690">
        <v>328</v>
      </c>
      <c r="AM12" s="697">
        <v>107.2</v>
      </c>
      <c r="AN12" s="695">
        <v>140.19999999999999</v>
      </c>
      <c r="AO12" s="14"/>
      <c r="AP12" s="14"/>
      <c r="AQ12" s="14"/>
      <c r="AR12" s="14"/>
    </row>
    <row r="13" spans="1:44" ht="30.9" customHeight="1" thickBot="1">
      <c r="A13" s="59" t="s">
        <v>100</v>
      </c>
      <c r="B13" s="82">
        <f>X13+Месяц!B13</f>
        <v>0</v>
      </c>
      <c r="C13" s="53"/>
      <c r="D13" s="65"/>
      <c r="E13" s="111"/>
      <c r="F13" s="84">
        <f>AB13+Месяц!F13</f>
        <v>0</v>
      </c>
      <c r="G13" s="53"/>
      <c r="H13" s="110"/>
      <c r="I13" s="111"/>
      <c r="J13" s="82">
        <f>AF13+Месяц!J13</f>
        <v>2107</v>
      </c>
      <c r="K13" s="83">
        <f>AG13+Месяц!K13</f>
        <v>2410.1999999999998</v>
      </c>
      <c r="L13" s="178">
        <f t="shared" si="2"/>
        <v>114.39012814428095</v>
      </c>
      <c r="M13" s="695">
        <v>8609</v>
      </c>
      <c r="N13" s="695">
        <v>125.2</v>
      </c>
      <c r="O13" s="84">
        <f>AK13+Месяц!O13</f>
        <v>38</v>
      </c>
      <c r="P13" s="83">
        <f>AL13+Месяц!P13</f>
        <v>0</v>
      </c>
      <c r="Q13" s="178">
        <f t="shared" si="3"/>
        <v>0</v>
      </c>
      <c r="R13" s="167" t="e">
        <f t="shared" si="4"/>
        <v>#DIV/0!</v>
      </c>
      <c r="S13" s="413">
        <v>244</v>
      </c>
      <c r="T13" s="707"/>
      <c r="U13" s="707"/>
      <c r="V13" s="690">
        <v>1922.4</v>
      </c>
      <c r="W13" s="706">
        <v>6</v>
      </c>
      <c r="X13" s="689">
        <v>0</v>
      </c>
      <c r="Y13" s="694"/>
      <c r="Z13" s="695"/>
      <c r="AA13" s="698"/>
      <c r="AB13" s="689">
        <v>0</v>
      </c>
      <c r="AC13" s="694"/>
      <c r="AD13" s="698"/>
      <c r="AE13" s="698"/>
      <c r="AF13" s="689">
        <v>1807</v>
      </c>
      <c r="AG13" s="690">
        <v>2100.5</v>
      </c>
      <c r="AH13" s="695">
        <v>116.2</v>
      </c>
      <c r="AI13" s="695">
        <v>8609</v>
      </c>
      <c r="AJ13" s="695">
        <v>125.2</v>
      </c>
      <c r="AK13" s="689">
        <v>35</v>
      </c>
      <c r="AL13" s="690">
        <v>0</v>
      </c>
      <c r="AM13" s="697">
        <v>0</v>
      </c>
      <c r="AN13" s="695">
        <v>0</v>
      </c>
      <c r="AO13" s="14"/>
      <c r="AP13" s="14"/>
      <c r="AQ13" s="14"/>
      <c r="AR13" s="14"/>
    </row>
    <row r="14" spans="1:44" ht="30.9" customHeight="1" thickBot="1">
      <c r="A14" s="59" t="s">
        <v>101</v>
      </c>
      <c r="B14" s="82">
        <f>X14+Месяц!B14</f>
        <v>176</v>
      </c>
      <c r="C14" s="53">
        <f>Y14+Месяц!C14</f>
        <v>120.2</v>
      </c>
      <c r="D14" s="65">
        <f t="shared" si="0"/>
        <v>68.295454545454547</v>
      </c>
      <c r="E14" s="111">
        <f>SUM(C14/T14)*100</f>
        <v>127.33050847457628</v>
      </c>
      <c r="F14" s="84">
        <f>AB14+Месяц!F14</f>
        <v>6348</v>
      </c>
      <c r="G14" s="53">
        <f>AC14+Месяц!G14</f>
        <v>6366.7999999999993</v>
      </c>
      <c r="H14" s="110">
        <f t="shared" si="1"/>
        <v>100.29615626969124</v>
      </c>
      <c r="I14" s="111">
        <f>SUM(G14/U14)*100</f>
        <v>100.34357762017336</v>
      </c>
      <c r="J14" s="82">
        <f>AF14+Месяц!J14</f>
        <v>64795</v>
      </c>
      <c r="K14" s="83">
        <f>AG14+Месяц!K14</f>
        <v>80370.3</v>
      </c>
      <c r="L14" s="178">
        <f t="shared" si="2"/>
        <v>124.03781155953394</v>
      </c>
      <c r="M14" s="695">
        <v>137982</v>
      </c>
      <c r="N14" s="698">
        <v>129.4</v>
      </c>
      <c r="O14" s="84">
        <f>AK14+Месяц!O14</f>
        <v>250</v>
      </c>
      <c r="P14" s="83">
        <f>AL14+Месяц!P14</f>
        <v>291</v>
      </c>
      <c r="Q14" s="178">
        <f t="shared" si="3"/>
        <v>116.39999999999999</v>
      </c>
      <c r="R14" s="167">
        <f t="shared" si="4"/>
        <v>287.83382789317511</v>
      </c>
      <c r="S14" s="413">
        <v>507</v>
      </c>
      <c r="T14" s="708">
        <v>94.4</v>
      </c>
      <c r="U14" s="708">
        <v>6345</v>
      </c>
      <c r="V14" s="690">
        <v>61976.6</v>
      </c>
      <c r="W14" s="706">
        <v>221</v>
      </c>
      <c r="X14" s="689">
        <v>146</v>
      </c>
      <c r="Y14" s="697">
        <v>105.8</v>
      </c>
      <c r="Z14" s="695">
        <v>72.5</v>
      </c>
      <c r="AA14" s="698">
        <v>129.5</v>
      </c>
      <c r="AB14" s="689">
        <v>5657</v>
      </c>
      <c r="AC14" s="697">
        <v>5718.9</v>
      </c>
      <c r="AD14" s="698">
        <v>101.1</v>
      </c>
      <c r="AE14" s="698">
        <v>101.1</v>
      </c>
      <c r="AF14" s="689">
        <v>55895</v>
      </c>
      <c r="AG14" s="690">
        <v>69956.800000000003</v>
      </c>
      <c r="AH14" s="698">
        <v>125.2</v>
      </c>
      <c r="AI14" s="695">
        <v>137982</v>
      </c>
      <c r="AJ14" s="698">
        <v>129.4</v>
      </c>
      <c r="AK14" s="689">
        <v>222</v>
      </c>
      <c r="AL14" s="690">
        <v>250</v>
      </c>
      <c r="AM14" s="697">
        <v>112.6</v>
      </c>
      <c r="AN14" s="695">
        <v>130.9</v>
      </c>
      <c r="AO14" s="14"/>
      <c r="AP14" s="14"/>
      <c r="AQ14" s="14"/>
      <c r="AR14" s="14"/>
    </row>
    <row r="15" spans="1:44" ht="30.9" customHeight="1" thickBot="1">
      <c r="A15" s="59" t="s">
        <v>102</v>
      </c>
      <c r="B15" s="82">
        <f>X15+Месяц!B15</f>
        <v>24</v>
      </c>
      <c r="C15" s="53">
        <f>Y15+Месяц!C15</f>
        <v>5</v>
      </c>
      <c r="D15" s="65">
        <f t="shared" si="0"/>
        <v>20.833333333333336</v>
      </c>
      <c r="E15" s="66">
        <f>SUM(C15/T15)*100</f>
        <v>185.18518518518516</v>
      </c>
      <c r="F15" s="84">
        <f>AB15+Месяц!F15</f>
        <v>341</v>
      </c>
      <c r="G15" s="53">
        <f>AC15+Месяц!G15</f>
        <v>407.7</v>
      </c>
      <c r="H15" s="65">
        <f t="shared" si="1"/>
        <v>119.56011730205279</v>
      </c>
      <c r="I15" s="66">
        <f>SUM(G15/U15)*100</f>
        <v>125.09972384166923</v>
      </c>
      <c r="J15" s="82">
        <f>AF15+Месяц!J15</f>
        <v>13160</v>
      </c>
      <c r="K15" s="83">
        <f>AG15+Месяц!K15</f>
        <v>15035</v>
      </c>
      <c r="L15" s="178">
        <f t="shared" si="2"/>
        <v>114.24772036474164</v>
      </c>
      <c r="M15" s="695">
        <v>16045</v>
      </c>
      <c r="N15" s="698">
        <v>117.8</v>
      </c>
      <c r="O15" s="84">
        <f>AK15+Месяц!O15</f>
        <v>313</v>
      </c>
      <c r="P15" s="83">
        <f>AL15+Месяц!P15</f>
        <v>209</v>
      </c>
      <c r="Q15" s="178">
        <f t="shared" si="3"/>
        <v>66.773162939297123</v>
      </c>
      <c r="R15" s="167">
        <f t="shared" si="4"/>
        <v>180.17241379310346</v>
      </c>
      <c r="S15" s="413">
        <v>818</v>
      </c>
      <c r="T15" s="708">
        <v>2.7</v>
      </c>
      <c r="U15" s="708">
        <v>325.89999999999998</v>
      </c>
      <c r="V15" s="690">
        <v>12433</v>
      </c>
      <c r="W15" s="706">
        <v>181</v>
      </c>
      <c r="X15" s="689">
        <v>21</v>
      </c>
      <c r="Y15" s="697">
        <v>4.3</v>
      </c>
      <c r="Z15" s="695">
        <v>20.5</v>
      </c>
      <c r="AA15" s="695">
        <v>187</v>
      </c>
      <c r="AB15" s="689">
        <v>302</v>
      </c>
      <c r="AC15" s="697">
        <v>350.4</v>
      </c>
      <c r="AD15" s="695">
        <v>116</v>
      </c>
      <c r="AE15" s="695">
        <v>120.6</v>
      </c>
      <c r="AF15" s="689">
        <v>11510</v>
      </c>
      <c r="AG15" s="690">
        <v>13125</v>
      </c>
      <c r="AH15" s="698">
        <v>114</v>
      </c>
      <c r="AI15" s="695">
        <v>16045</v>
      </c>
      <c r="AJ15" s="698">
        <v>117.8</v>
      </c>
      <c r="AK15" s="689">
        <v>276</v>
      </c>
      <c r="AL15" s="690">
        <v>190</v>
      </c>
      <c r="AM15" s="697">
        <v>68.8</v>
      </c>
      <c r="AN15" s="695">
        <v>131</v>
      </c>
      <c r="AO15" s="14"/>
      <c r="AP15" s="14"/>
      <c r="AQ15" s="14"/>
      <c r="AR15" s="14"/>
    </row>
    <row r="16" spans="1:44" ht="30.9" customHeight="1" thickBot="1">
      <c r="A16" s="59" t="s">
        <v>103</v>
      </c>
      <c r="B16" s="82">
        <f>X16+Месяц!B16</f>
        <v>63</v>
      </c>
      <c r="C16" s="53">
        <f>Y16+Месяц!C16</f>
        <v>49.1</v>
      </c>
      <c r="D16" s="110">
        <f t="shared" si="0"/>
        <v>77.936507936507937</v>
      </c>
      <c r="E16" s="66">
        <f>SUM(C16/T16)*100</f>
        <v>22.409858512094935</v>
      </c>
      <c r="F16" s="84">
        <f>AB16+Месяц!F16</f>
        <v>0</v>
      </c>
      <c r="G16" s="53"/>
      <c r="H16" s="110"/>
      <c r="I16" s="111"/>
      <c r="J16" s="82">
        <f>AF16+Месяц!J16</f>
        <v>2548</v>
      </c>
      <c r="K16" s="83">
        <f>AG16+Месяц!K16</f>
        <v>2800</v>
      </c>
      <c r="L16" s="178">
        <f t="shared" si="2"/>
        <v>109.8901098901099</v>
      </c>
      <c r="M16" s="695">
        <v>13533</v>
      </c>
      <c r="N16" s="695">
        <v>116.4</v>
      </c>
      <c r="O16" s="84">
        <f>AK16+Месяц!O16</f>
        <v>94</v>
      </c>
      <c r="P16" s="83">
        <f>AL16+Месяц!P16</f>
        <v>54</v>
      </c>
      <c r="Q16" s="178">
        <f t="shared" si="3"/>
        <v>57.446808510638306</v>
      </c>
      <c r="R16" s="167" t="e">
        <f t="shared" si="4"/>
        <v>#DIV/0!</v>
      </c>
      <c r="S16" s="413">
        <v>184</v>
      </c>
      <c r="T16" s="708">
        <v>219.1</v>
      </c>
      <c r="U16" s="708">
        <v>863</v>
      </c>
      <c r="V16" s="690">
        <v>2450</v>
      </c>
      <c r="W16" s="706">
        <v>57</v>
      </c>
      <c r="X16" s="689">
        <v>58</v>
      </c>
      <c r="Y16" s="697">
        <v>43.4</v>
      </c>
      <c r="Z16" s="698">
        <v>74.8</v>
      </c>
      <c r="AA16" s="695">
        <v>20.6</v>
      </c>
      <c r="AB16" s="689">
        <v>0</v>
      </c>
      <c r="AC16" s="694"/>
      <c r="AD16" s="698"/>
      <c r="AE16" s="698"/>
      <c r="AF16" s="689">
        <v>2198</v>
      </c>
      <c r="AG16" s="690">
        <v>2490</v>
      </c>
      <c r="AH16" s="695">
        <v>113.3</v>
      </c>
      <c r="AI16" s="695">
        <v>13533</v>
      </c>
      <c r="AJ16" s="695">
        <v>116.4</v>
      </c>
      <c r="AK16" s="689">
        <v>84</v>
      </c>
      <c r="AL16" s="690">
        <v>46</v>
      </c>
      <c r="AM16" s="697">
        <v>54.8</v>
      </c>
      <c r="AN16" s="695">
        <v>90.2</v>
      </c>
      <c r="AO16" s="14"/>
      <c r="AP16" s="14"/>
      <c r="AQ16" s="14"/>
      <c r="AR16" s="14"/>
    </row>
    <row r="17" spans="1:44" ht="30.9" customHeight="1" thickBot="1">
      <c r="A17" s="59" t="s">
        <v>104</v>
      </c>
      <c r="B17" s="82">
        <f>X17+Месяц!B17</f>
        <v>63</v>
      </c>
      <c r="C17" s="53">
        <f>Y17+Месяц!C17</f>
        <v>47.9</v>
      </c>
      <c r="D17" s="110">
        <f t="shared" si="0"/>
        <v>76.031746031746025</v>
      </c>
      <c r="E17" s="66"/>
      <c r="F17" s="84">
        <f>AB17+Месяц!F17</f>
        <v>3262</v>
      </c>
      <c r="G17" s="53">
        <f>AC17+Месяц!G17</f>
        <v>4507.7</v>
      </c>
      <c r="H17" s="110">
        <f>SUM(G17/F17)*100</f>
        <v>138.18822808093194</v>
      </c>
      <c r="I17" s="111" t="e">
        <f>SUM(G17/U17)*100</f>
        <v>#DIV/0!</v>
      </c>
      <c r="J17" s="82">
        <f>AF17+Месяц!J17</f>
        <v>11487</v>
      </c>
      <c r="K17" s="83">
        <f>AG17+Месяц!K17</f>
        <v>10052.5</v>
      </c>
      <c r="L17" s="178">
        <f t="shared" si="2"/>
        <v>87.511970053103511</v>
      </c>
      <c r="M17" s="695">
        <v>12529</v>
      </c>
      <c r="N17" s="698">
        <v>88.8</v>
      </c>
      <c r="O17" s="84">
        <f>AK17+Месяц!O17</f>
        <v>313</v>
      </c>
      <c r="P17" s="83">
        <f>AL17+Месяц!P17</f>
        <v>264</v>
      </c>
      <c r="Q17" s="178">
        <f t="shared" si="3"/>
        <v>84.345047923322682</v>
      </c>
      <c r="R17" s="167">
        <f t="shared" si="4"/>
        <v>197.45699326851161</v>
      </c>
      <c r="S17" s="413">
        <v>704</v>
      </c>
      <c r="T17" s="707"/>
      <c r="U17" s="707"/>
      <c r="V17" s="690">
        <v>11236.8</v>
      </c>
      <c r="W17" s="706">
        <v>278</v>
      </c>
      <c r="X17" s="689">
        <v>55</v>
      </c>
      <c r="Y17" s="697">
        <v>47.8</v>
      </c>
      <c r="Z17" s="698">
        <v>86.9</v>
      </c>
      <c r="AA17" s="695"/>
      <c r="AB17" s="689">
        <v>2936</v>
      </c>
      <c r="AC17" s="697">
        <v>3926.2</v>
      </c>
      <c r="AD17" s="698">
        <v>133.69999999999999</v>
      </c>
      <c r="AE17" s="698" t="e">
        <v>#DIV/0!</v>
      </c>
      <c r="AF17" s="689">
        <v>9937</v>
      </c>
      <c r="AG17" s="690">
        <v>8820.7000000000007</v>
      </c>
      <c r="AH17" s="698">
        <v>88.8</v>
      </c>
      <c r="AI17" s="695">
        <v>12529</v>
      </c>
      <c r="AJ17" s="698">
        <v>88.8</v>
      </c>
      <c r="AK17" s="689">
        <v>276</v>
      </c>
      <c r="AL17" s="690">
        <v>231</v>
      </c>
      <c r="AM17" s="697">
        <v>83.7</v>
      </c>
      <c r="AN17" s="698">
        <v>93.9</v>
      </c>
      <c r="AO17" s="14"/>
      <c r="AP17" s="14"/>
      <c r="AQ17" s="14"/>
      <c r="AR17" s="14"/>
    </row>
    <row r="18" spans="1:44" ht="30.9" customHeight="1" thickBot="1">
      <c r="A18" s="59" t="s">
        <v>105</v>
      </c>
      <c r="B18" s="82">
        <f>X18+Месяц!B18</f>
        <v>35</v>
      </c>
      <c r="C18" s="53">
        <f>Y18+Месяц!C18</f>
        <v>1</v>
      </c>
      <c r="D18" s="110">
        <f t="shared" si="0"/>
        <v>2.8571428571428572</v>
      </c>
      <c r="E18" s="111">
        <f>SUM(C18/T18)*100</f>
        <v>2.6954177897574123</v>
      </c>
      <c r="F18" s="84">
        <f>AB18+Месяц!F18</f>
        <v>1759</v>
      </c>
      <c r="G18" s="53">
        <f>AC18+Месяц!G18</f>
        <v>1881.1</v>
      </c>
      <c r="H18" s="110">
        <f t="shared" si="1"/>
        <v>106.94144400227401</v>
      </c>
      <c r="I18" s="111">
        <f>SUM(G18/U18)*100</f>
        <v>114.25534499514089</v>
      </c>
      <c r="J18" s="82">
        <f>AF18+Месяц!J18</f>
        <v>6282</v>
      </c>
      <c r="K18" s="83">
        <f>AG18+Месяц!K18</f>
        <v>8718</v>
      </c>
      <c r="L18" s="178">
        <f t="shared" si="2"/>
        <v>138.77745940783191</v>
      </c>
      <c r="M18" s="695">
        <v>21846</v>
      </c>
      <c r="N18" s="695">
        <v>149.4</v>
      </c>
      <c r="O18" s="84">
        <f>AK18+Месяц!O18</f>
        <v>106</v>
      </c>
      <c r="P18" s="83">
        <f>AL18+Месяц!P18</f>
        <v>136.6</v>
      </c>
      <c r="Q18" s="178">
        <f t="shared" si="3"/>
        <v>128.8679245283019</v>
      </c>
      <c r="R18" s="167">
        <f t="shared" si="4"/>
        <v>127.06976744186048</v>
      </c>
      <c r="S18" s="413">
        <v>351</v>
      </c>
      <c r="T18" s="708">
        <v>37.1</v>
      </c>
      <c r="U18" s="708">
        <v>1646.4</v>
      </c>
      <c r="V18" s="690">
        <v>5934</v>
      </c>
      <c r="W18" s="706">
        <v>0</v>
      </c>
      <c r="X18" s="689">
        <v>30</v>
      </c>
      <c r="Y18" s="697">
        <v>0.5</v>
      </c>
      <c r="Z18" s="698">
        <v>1.7</v>
      </c>
      <c r="AA18" s="698">
        <v>1.4</v>
      </c>
      <c r="AB18" s="689">
        <v>1578</v>
      </c>
      <c r="AC18" s="697">
        <v>1700.3</v>
      </c>
      <c r="AD18" s="698">
        <v>107.5</v>
      </c>
      <c r="AE18" s="698">
        <v>115.5</v>
      </c>
      <c r="AF18" s="689">
        <v>5382</v>
      </c>
      <c r="AG18" s="690">
        <v>7668</v>
      </c>
      <c r="AH18" s="695">
        <v>142.5</v>
      </c>
      <c r="AI18" s="695">
        <v>21846</v>
      </c>
      <c r="AJ18" s="695">
        <v>149.4</v>
      </c>
      <c r="AK18" s="689">
        <v>95</v>
      </c>
      <c r="AL18" s="690">
        <v>117.6</v>
      </c>
      <c r="AM18" s="697">
        <v>123.8</v>
      </c>
      <c r="AN18" s="695" t="e">
        <v>#DIV/0!</v>
      </c>
      <c r="AO18" s="14"/>
      <c r="AP18" s="14"/>
      <c r="AQ18" s="14"/>
      <c r="AR18" s="14"/>
    </row>
    <row r="19" spans="1:44" ht="30.9" customHeight="1" thickBot="1">
      <c r="A19" s="59" t="s">
        <v>106</v>
      </c>
      <c r="B19" s="82">
        <f>X19+Месяц!B19</f>
        <v>0</v>
      </c>
      <c r="C19" s="53"/>
      <c r="D19" s="110"/>
      <c r="E19" s="111"/>
      <c r="F19" s="84">
        <f>AB19+Месяц!F19</f>
        <v>0</v>
      </c>
      <c r="G19" s="53"/>
      <c r="H19" s="110"/>
      <c r="I19" s="111"/>
      <c r="J19" s="82">
        <f>AF19+Месяц!J19</f>
        <v>474792</v>
      </c>
      <c r="K19" s="83">
        <f>AG19+Месяц!K19</f>
        <v>535883.9</v>
      </c>
      <c r="L19" s="178">
        <f t="shared" si="2"/>
        <v>112.86708706128157</v>
      </c>
      <c r="M19" s="695">
        <v>101953</v>
      </c>
      <c r="N19" s="698">
        <v>117.6</v>
      </c>
      <c r="O19" s="84">
        <f>AK19+Месяц!O19</f>
        <v>2531</v>
      </c>
      <c r="P19" s="83">
        <f>AL19+Месяц!P19</f>
        <v>2886.2000000000003</v>
      </c>
      <c r="Q19" s="178">
        <f t="shared" si="3"/>
        <v>114.03397866455947</v>
      </c>
      <c r="R19" s="167" t="e">
        <f t="shared" si="4"/>
        <v>#DIV/0!</v>
      </c>
      <c r="S19" s="413">
        <v>4599</v>
      </c>
      <c r="T19" s="707"/>
      <c r="U19" s="707"/>
      <c r="V19" s="690">
        <v>454193</v>
      </c>
      <c r="W19" s="706">
        <v>2698.2</v>
      </c>
      <c r="X19" s="689">
        <v>0</v>
      </c>
      <c r="Y19" s="694"/>
      <c r="Z19" s="698"/>
      <c r="AA19" s="698"/>
      <c r="AB19" s="689">
        <v>0</v>
      </c>
      <c r="AC19" s="694"/>
      <c r="AD19" s="698"/>
      <c r="AE19" s="698"/>
      <c r="AF19" s="689">
        <v>407837</v>
      </c>
      <c r="AG19" s="690">
        <v>468881.4</v>
      </c>
      <c r="AH19" s="698">
        <v>115</v>
      </c>
      <c r="AI19" s="695">
        <v>101953</v>
      </c>
      <c r="AJ19" s="698">
        <v>117.6</v>
      </c>
      <c r="AK19" s="689">
        <v>2221</v>
      </c>
      <c r="AL19" s="690">
        <v>2514.8000000000002</v>
      </c>
      <c r="AM19" s="705">
        <v>113.2</v>
      </c>
      <c r="AN19" s="698">
        <v>106.8</v>
      </c>
      <c r="AO19" s="14"/>
      <c r="AP19" s="14"/>
      <c r="AQ19" s="14"/>
      <c r="AR19" s="14"/>
    </row>
    <row r="20" spans="1:44" ht="30.9" customHeight="1" thickBot="1">
      <c r="A20" s="59" t="s">
        <v>107</v>
      </c>
      <c r="B20" s="82">
        <f>X20+Месяц!B20</f>
        <v>11</v>
      </c>
      <c r="C20" s="53">
        <f>Y20+Месяц!C20</f>
        <v>0.4</v>
      </c>
      <c r="D20" s="65">
        <f t="shared" si="0"/>
        <v>3.6363636363636367</v>
      </c>
      <c r="E20" s="66">
        <f>SUM(C20/T20)*100</f>
        <v>44.44444444444445</v>
      </c>
      <c r="F20" s="84">
        <f>AB20+Месяц!F20</f>
        <v>443</v>
      </c>
      <c r="G20" s="53">
        <f>AC20+Месяц!G20</f>
        <v>622.69999999999993</v>
      </c>
      <c r="H20" s="110">
        <f t="shared" si="1"/>
        <v>140.56433408577877</v>
      </c>
      <c r="I20" s="111">
        <f>SUM(G20/U20)*100</f>
        <v>149.22118380062304</v>
      </c>
      <c r="J20" s="82">
        <f>AF20+Месяц!J20</f>
        <v>4216</v>
      </c>
      <c r="K20" s="83">
        <f>AG20+Месяц!K20</f>
        <v>4969</v>
      </c>
      <c r="L20" s="178">
        <f t="shared" si="2"/>
        <v>117.86053130929793</v>
      </c>
      <c r="M20" s="695">
        <v>11680</v>
      </c>
      <c r="N20" s="695">
        <v>124.6</v>
      </c>
      <c r="O20" s="84">
        <f>AK20+Месяц!O20</f>
        <v>114</v>
      </c>
      <c r="P20" s="83">
        <f>AL20+Месяц!P20</f>
        <v>90</v>
      </c>
      <c r="Q20" s="178">
        <f t="shared" si="3"/>
        <v>78.94736842105263</v>
      </c>
      <c r="R20" s="167">
        <f t="shared" si="4"/>
        <v>65.982404692082113</v>
      </c>
      <c r="S20" s="413">
        <v>344</v>
      </c>
      <c r="T20" s="708">
        <v>0.9</v>
      </c>
      <c r="U20" s="708">
        <v>417.3</v>
      </c>
      <c r="V20" s="690">
        <v>3854.8</v>
      </c>
      <c r="W20" s="706">
        <v>52</v>
      </c>
      <c r="X20" s="689">
        <v>10</v>
      </c>
      <c r="Y20" s="697">
        <v>0</v>
      </c>
      <c r="Z20" s="695">
        <v>0</v>
      </c>
      <c r="AA20" s="695">
        <v>0</v>
      </c>
      <c r="AB20" s="689">
        <v>399</v>
      </c>
      <c r="AC20" s="697">
        <v>544.4</v>
      </c>
      <c r="AD20" s="698">
        <v>136.4</v>
      </c>
      <c r="AE20" s="698">
        <v>145.1</v>
      </c>
      <c r="AF20" s="689">
        <v>3426</v>
      </c>
      <c r="AG20" s="690">
        <v>4018</v>
      </c>
      <c r="AH20" s="698">
        <v>117.3</v>
      </c>
      <c r="AI20" s="695">
        <v>11680</v>
      </c>
      <c r="AJ20" s="695">
        <v>124.6</v>
      </c>
      <c r="AK20" s="689">
        <v>101</v>
      </c>
      <c r="AL20" s="690">
        <v>87</v>
      </c>
      <c r="AM20" s="697">
        <v>86.1</v>
      </c>
      <c r="AN20" s="695">
        <v>197.7</v>
      </c>
      <c r="AO20" s="14"/>
      <c r="AP20" s="14"/>
      <c r="AQ20" s="14"/>
      <c r="AR20" s="14"/>
    </row>
    <row r="21" spans="1:44" ht="30.9" customHeight="1" thickBot="1">
      <c r="A21" s="59" t="s">
        <v>108</v>
      </c>
      <c r="B21" s="82">
        <f>X21+Месяц!B21</f>
        <v>4</v>
      </c>
      <c r="C21" s="53">
        <f>Y21+Месяц!C21</f>
        <v>0.4</v>
      </c>
      <c r="D21" s="110">
        <f t="shared" si="0"/>
        <v>10</v>
      </c>
      <c r="E21" s="111">
        <f>SUM(C21/T21)*100</f>
        <v>1.6</v>
      </c>
      <c r="F21" s="84">
        <f>AB21+Месяц!F21</f>
        <v>0</v>
      </c>
      <c r="G21" s="53"/>
      <c r="H21" s="65"/>
      <c r="I21" s="66"/>
      <c r="J21" s="82">
        <f>AF21+Месяц!J21</f>
        <v>3638</v>
      </c>
      <c r="K21" s="83">
        <f>AG21+Месяц!K21</f>
        <v>3709.1</v>
      </c>
      <c r="L21" s="178">
        <f t="shared" si="2"/>
        <v>101.95437053326005</v>
      </c>
      <c r="M21" s="695">
        <v>11410</v>
      </c>
      <c r="N21" s="695">
        <v>128.80000000000001</v>
      </c>
      <c r="O21" s="84">
        <f>AK21+Месяц!O21</f>
        <v>99</v>
      </c>
      <c r="P21" s="83">
        <f>AL21+Месяц!P21</f>
        <v>36</v>
      </c>
      <c r="Q21" s="178">
        <f t="shared" si="3"/>
        <v>36.363636363636367</v>
      </c>
      <c r="R21" s="167" t="e">
        <f t="shared" si="4"/>
        <v>#DIV/0!</v>
      </c>
      <c r="S21" s="413">
        <v>291</v>
      </c>
      <c r="T21" s="708">
        <v>25</v>
      </c>
      <c r="U21" s="708">
        <v>379.3</v>
      </c>
      <c r="V21" s="690">
        <v>3300.5</v>
      </c>
      <c r="W21" s="706">
        <v>55</v>
      </c>
      <c r="X21" s="689">
        <v>4</v>
      </c>
      <c r="Y21" s="697">
        <v>0.4</v>
      </c>
      <c r="Z21" s="698">
        <v>10</v>
      </c>
      <c r="AA21" s="698">
        <v>1.6</v>
      </c>
      <c r="AB21" s="689">
        <v>0</v>
      </c>
      <c r="AC21" s="694"/>
      <c r="AD21" s="695"/>
      <c r="AE21" s="695"/>
      <c r="AF21" s="689">
        <v>2778</v>
      </c>
      <c r="AG21" s="690">
        <v>3320.2</v>
      </c>
      <c r="AH21" s="695">
        <v>119.5</v>
      </c>
      <c r="AI21" s="695">
        <v>11410</v>
      </c>
      <c r="AJ21" s="695">
        <v>128.80000000000001</v>
      </c>
      <c r="AK21" s="689">
        <v>89</v>
      </c>
      <c r="AL21" s="690">
        <v>35</v>
      </c>
      <c r="AM21" s="697">
        <v>39.299999999999997</v>
      </c>
      <c r="AN21" s="698">
        <v>70</v>
      </c>
      <c r="AO21" s="14"/>
      <c r="AP21" s="14"/>
      <c r="AQ21" s="14"/>
      <c r="AR21" s="14"/>
    </row>
    <row r="22" spans="1:44" ht="24.9" customHeight="1" thickBot="1">
      <c r="A22" s="69"/>
      <c r="B22" s="70"/>
      <c r="C22" s="141"/>
      <c r="D22" s="149"/>
      <c r="E22" s="150"/>
      <c r="F22" s="84">
        <f>AB22+Месяц!F22</f>
        <v>0</v>
      </c>
      <c r="G22" s="152"/>
      <c r="H22" s="149"/>
      <c r="I22" s="150"/>
      <c r="J22" s="689">
        <v>0</v>
      </c>
      <c r="K22" s="692"/>
      <c r="L22" s="695"/>
      <c r="M22" s="695"/>
      <c r="N22" s="695"/>
      <c r="O22" s="84">
        <f>AK22+Месяц!O22</f>
        <v>0</v>
      </c>
      <c r="P22" s="83">
        <f>AL22+Месяц!P22</f>
        <v>0</v>
      </c>
      <c r="Q22" s="178" t="e">
        <f t="shared" si="3"/>
        <v>#DIV/0!</v>
      </c>
      <c r="R22" s="167" t="e">
        <f t="shared" si="4"/>
        <v>#DIV/0!</v>
      </c>
      <c r="S22" s="413"/>
      <c r="T22" s="707"/>
      <c r="U22" s="708"/>
      <c r="V22" s="699"/>
      <c r="W22" s="715"/>
      <c r="X22" s="699"/>
      <c r="Y22" s="694"/>
      <c r="Z22" s="695"/>
      <c r="AA22" s="695"/>
      <c r="AB22" s="786">
        <v>0</v>
      </c>
      <c r="AC22" s="697"/>
      <c r="AD22" s="695"/>
      <c r="AE22" s="695"/>
      <c r="AF22" s="689">
        <v>0</v>
      </c>
      <c r="AG22" s="692"/>
      <c r="AH22" s="695"/>
      <c r="AI22" s="695"/>
      <c r="AJ22" s="695"/>
      <c r="AK22" s="689">
        <v>0</v>
      </c>
      <c r="AL22" s="700"/>
      <c r="AM22" s="694"/>
      <c r="AN22" s="695"/>
    </row>
    <row r="23" spans="1:44" ht="24.9" customHeight="1" thickBot="1">
      <c r="A23" s="54" t="s">
        <v>59</v>
      </c>
      <c r="B23" s="168">
        <f>SUM(B5:B21)</f>
        <v>743</v>
      </c>
      <c r="C23" s="460">
        <f>SUM(C5:C21)</f>
        <v>338.79999999999995</v>
      </c>
      <c r="D23" s="169">
        <f>SUM(C23/B23)*100</f>
        <v>45.598923283983844</v>
      </c>
      <c r="E23" s="170">
        <f>SUM(C23/T23)*100</f>
        <v>45.385130609511044</v>
      </c>
      <c r="F23" s="390">
        <f>AB23+Месяц!F23</f>
        <v>21989</v>
      </c>
      <c r="G23" s="461">
        <f>SUM(G5:G21)</f>
        <v>23926.2</v>
      </c>
      <c r="H23" s="169">
        <f>SUM(G23/F23)*100</f>
        <v>108.80985947519216</v>
      </c>
      <c r="I23" s="170">
        <f>SUM(G23/U23)*100</f>
        <v>112.29952547909714</v>
      </c>
      <c r="J23" s="391">
        <f>AF23+Месяц!J23</f>
        <v>724816</v>
      </c>
      <c r="K23" s="634">
        <f>SUM(K5:K21)</f>
        <v>800926</v>
      </c>
      <c r="L23" s="155">
        <f>SUM(K23/J23)*100</f>
        <v>110.50059601333304</v>
      </c>
      <c r="M23" s="157">
        <f>SUM(K23/S23)*1000</f>
        <v>65795.284646348475</v>
      </c>
      <c r="N23" s="156">
        <f>SUM(K23/V23)*100</f>
        <v>115.71575216047978</v>
      </c>
      <c r="O23" s="390">
        <f>AK23+Месяц!O23</f>
        <v>5392</v>
      </c>
      <c r="P23" s="842">
        <f>SUM(P5:P21)</f>
        <v>5394.8</v>
      </c>
      <c r="Q23" s="177">
        <f>P23/O23*100</f>
        <v>100.05192878338278</v>
      </c>
      <c r="R23" s="173">
        <f>P23/W23*100</f>
        <v>109.86030220339673</v>
      </c>
      <c r="S23" s="222">
        <f>SUM(S5:S22)</f>
        <v>12173</v>
      </c>
      <c r="T23" s="639">
        <f t="shared" ref="T23:Y23" si="5">SUM(T5:T21)</f>
        <v>746.5</v>
      </c>
      <c r="U23" s="640">
        <f t="shared" si="5"/>
        <v>21305.7</v>
      </c>
      <c r="V23" s="640">
        <f t="shared" si="5"/>
        <v>692149.5</v>
      </c>
      <c r="W23" s="640">
        <f t="shared" si="5"/>
        <v>4910.6000000000004</v>
      </c>
      <c r="X23" s="168">
        <f>SUM(X5:X21)</f>
        <v>644</v>
      </c>
      <c r="Y23" s="110">
        <f t="shared" si="5"/>
        <v>305.59999999999997</v>
      </c>
      <c r="Z23" s="358">
        <f>Y23/X23*100</f>
        <v>47.453416149068318</v>
      </c>
      <c r="AA23" s="356">
        <v>36.799999999999997</v>
      </c>
      <c r="AB23" s="171">
        <f>SUM(AB5:AB21)</f>
        <v>19667</v>
      </c>
      <c r="AC23" s="110">
        <f>SUM(AC5:AC21)</f>
        <v>21425.599999999999</v>
      </c>
      <c r="AD23" s="356">
        <f>AC23/AB23*100</f>
        <v>108.94188234097726</v>
      </c>
      <c r="AE23" s="360">
        <v>112.1</v>
      </c>
      <c r="AF23" s="172">
        <f>SUM(AF5:AF21)</f>
        <v>623681</v>
      </c>
      <c r="AG23" s="110">
        <f>SUM(AG5:AG21)</f>
        <v>699423</v>
      </c>
      <c r="AH23" s="703">
        <f t="shared" ref="AH23" si="6">SUM(AG23/AF23)*100</f>
        <v>112.14434943504772</v>
      </c>
      <c r="AI23" s="360">
        <v>36766</v>
      </c>
      <c r="AJ23" s="360">
        <v>104.6</v>
      </c>
      <c r="AK23" s="172">
        <f>SUM(AK5:AK21)</f>
        <v>4756</v>
      </c>
      <c r="AL23" s="110">
        <f>SUM(AL5:AL21)</f>
        <v>4734.3999999999996</v>
      </c>
      <c r="AM23" s="642">
        <f t="shared" ref="AM23" si="7">AL23/AK23*100</f>
        <v>99.545836837678721</v>
      </c>
      <c r="AN23" s="359">
        <v>112.2</v>
      </c>
    </row>
    <row r="24" spans="1:44" ht="21" customHeight="1">
      <c r="A24" s="1"/>
      <c r="K24" s="372"/>
      <c r="L24" s="372"/>
      <c r="M24" s="372"/>
      <c r="N24" s="372"/>
      <c r="O24" s="372"/>
      <c r="P24" s="372"/>
      <c r="S24" s="138"/>
      <c r="V24" s="494"/>
      <c r="W24" s="641"/>
      <c r="X24" s="495"/>
      <c r="Y24" s="137"/>
      <c r="Z24" s="137"/>
      <c r="AA24" s="137"/>
      <c r="AB24" s="137"/>
      <c r="AC24" s="496"/>
      <c r="AD24" s="496"/>
      <c r="AE24" s="496"/>
      <c r="AF24" s="450"/>
      <c r="AG24" s="497"/>
      <c r="AH24" s="137"/>
      <c r="AI24" s="137"/>
      <c r="AJ24" s="137"/>
      <c r="AK24" s="137"/>
      <c r="AL24" s="137"/>
      <c r="AM24" s="137"/>
      <c r="AN24" s="389"/>
    </row>
    <row r="25" spans="1:44" ht="21" customHeight="1">
      <c r="A25" s="16"/>
      <c r="B25" s="18"/>
      <c r="C25" s="19"/>
      <c r="D25" s="19"/>
      <c r="E25" s="19"/>
      <c r="F25" s="18"/>
      <c r="G25" s="19"/>
      <c r="H25" s="19"/>
      <c r="I25" s="19"/>
      <c r="J25" s="18"/>
      <c r="K25" s="19"/>
      <c r="L25" s="19"/>
      <c r="M25" s="20"/>
      <c r="N25" s="19"/>
      <c r="O25" s="18"/>
      <c r="P25" s="21"/>
      <c r="Q25" s="21"/>
      <c r="R25" s="19"/>
      <c r="S25" s="138"/>
      <c r="T25" s="352"/>
      <c r="U25" s="353"/>
      <c r="V25" s="354"/>
      <c r="W25" s="355"/>
      <c r="AA25" s="389"/>
      <c r="AJ25" s="362"/>
      <c r="AN25" s="357"/>
    </row>
    <row r="26" spans="1:44" ht="16.8">
      <c r="B26" s="26"/>
      <c r="C26" s="26"/>
      <c r="D26" s="8"/>
      <c r="E26" s="23"/>
      <c r="F26" s="8"/>
      <c r="G26" s="8"/>
      <c r="H26" s="27"/>
      <c r="I26" s="28"/>
      <c r="J26" s="29"/>
      <c r="K26" s="30"/>
      <c r="L26" s="28"/>
      <c r="M26" s="31"/>
      <c r="N26" s="8"/>
      <c r="O26" s="1"/>
      <c r="R26" s="1"/>
      <c r="S26" s="138"/>
    </row>
    <row r="27" spans="1:44" ht="20.399999999999999">
      <c r="A27" s="1" t="s">
        <v>60</v>
      </c>
      <c r="B27" s="1"/>
      <c r="C27" s="1"/>
      <c r="D27" s="1"/>
      <c r="E27" s="1"/>
      <c r="F27" s="1"/>
      <c r="G27" s="1"/>
      <c r="H27" s="10"/>
      <c r="I27" s="1"/>
      <c r="J27" s="1"/>
      <c r="K27" s="1"/>
      <c r="L27" s="1"/>
      <c r="M27" s="1"/>
      <c r="N27" s="1"/>
      <c r="O27" s="1"/>
      <c r="R27" s="1"/>
      <c r="S27" s="138"/>
    </row>
    <row r="28" spans="1:44">
      <c r="H28" s="10"/>
      <c r="R28" s="1"/>
      <c r="S28" s="138"/>
    </row>
    <row r="29" spans="1:44">
      <c r="S29" s="138"/>
    </row>
    <row r="30" spans="1:44">
      <c r="S30" s="138"/>
    </row>
    <row r="31" spans="1:44">
      <c r="S31" s="138"/>
    </row>
    <row r="32" spans="1:44">
      <c r="S32" s="138"/>
    </row>
  </sheetData>
  <mergeCells count="27">
    <mergeCell ref="Y1:AB1"/>
    <mergeCell ref="T1:W1"/>
    <mergeCell ref="Q3:Q4"/>
    <mergeCell ref="R3:R4"/>
    <mergeCell ref="K3:K4"/>
    <mergeCell ref="L3:L4"/>
    <mergeCell ref="M3:M4"/>
    <mergeCell ref="N3:N4"/>
    <mergeCell ref="T2:W2"/>
    <mergeCell ref="S2:S4"/>
    <mergeCell ref="P3:P4"/>
    <mergeCell ref="A2:A4"/>
    <mergeCell ref="B2:E2"/>
    <mergeCell ref="F2:I2"/>
    <mergeCell ref="J2:N2"/>
    <mergeCell ref="A1:R1"/>
    <mergeCell ref="D3:D4"/>
    <mergeCell ref="E3:E4"/>
    <mergeCell ref="H3:H4"/>
    <mergeCell ref="I3:I4"/>
    <mergeCell ref="O3:O4"/>
    <mergeCell ref="F3:F4"/>
    <mergeCell ref="G3:G4"/>
    <mergeCell ref="O2:R2"/>
    <mergeCell ref="B3:B4"/>
    <mergeCell ref="C3:C4"/>
    <mergeCell ref="J3:J4"/>
  </mergeCells>
  <phoneticPr fontId="24" type="noConversion"/>
  <pageMargins left="0" right="0" top="0" bottom="0" header="0" footer="0"/>
  <pageSetup paperSize="9" scale="72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R18"/>
  <sheetViews>
    <sheetView zoomScale="80" zoomScaleNormal="80" workbookViewId="0">
      <selection activeCell="J6" sqref="J6"/>
    </sheetView>
  </sheetViews>
  <sheetFormatPr defaultRowHeight="15"/>
  <cols>
    <col min="1" max="1" width="21" customWidth="1"/>
    <col min="2" max="2" width="6.453125" customWidth="1"/>
    <col min="3" max="4" width="8.08984375" customWidth="1"/>
    <col min="5" max="5" width="8" customWidth="1"/>
    <col min="6" max="6" width="6.90625" customWidth="1"/>
    <col min="7" max="7" width="7.54296875" customWidth="1"/>
    <col min="8" max="8" width="7.90625" customWidth="1"/>
    <col min="9" max="9" width="7.6328125" customWidth="1"/>
    <col min="10" max="10" width="6.54296875" customWidth="1"/>
    <col min="11" max="11" width="8.453125" customWidth="1"/>
    <col min="12" max="12" width="10" customWidth="1"/>
    <col min="13" max="13" width="11.81640625" customWidth="1"/>
    <col min="14" max="14" width="7.90625" customWidth="1"/>
  </cols>
  <sheetData>
    <row r="1" spans="1:18" ht="30" customHeight="1">
      <c r="A1" s="896" t="s">
        <v>129</v>
      </c>
      <c r="B1" s="896"/>
      <c r="C1" s="896"/>
      <c r="D1" s="896"/>
      <c r="E1" s="896"/>
      <c r="F1" s="896"/>
      <c r="G1" s="896"/>
      <c r="H1" s="896"/>
      <c r="I1" s="896"/>
      <c r="J1" s="896"/>
      <c r="K1" s="896"/>
      <c r="L1" s="896"/>
      <c r="M1" s="896"/>
    </row>
    <row r="2" spans="1:18" ht="30" customHeight="1" thickBot="1">
      <c r="A2" s="897" t="s">
        <v>130</v>
      </c>
      <c r="B2" s="897"/>
      <c r="C2" s="897"/>
      <c r="D2" s="897"/>
      <c r="E2" s="897"/>
      <c r="F2" s="897"/>
      <c r="G2" s="897"/>
      <c r="H2" s="897"/>
      <c r="I2" s="897"/>
      <c r="J2" s="897"/>
      <c r="K2" s="897"/>
      <c r="L2" s="897"/>
      <c r="M2" s="897"/>
      <c r="P2" s="439">
        <v>2017</v>
      </c>
      <c r="Q2" s="439" t="s">
        <v>391</v>
      </c>
      <c r="R2" s="439"/>
    </row>
    <row r="3" spans="1:18" ht="24.9" customHeight="1" thickBot="1">
      <c r="A3" s="900" t="s">
        <v>166</v>
      </c>
      <c r="B3" s="906" t="s">
        <v>165</v>
      </c>
      <c r="C3" s="900" t="s">
        <v>340</v>
      </c>
      <c r="D3" s="901" t="s">
        <v>113</v>
      </c>
      <c r="E3" s="901" t="s">
        <v>114</v>
      </c>
      <c r="F3" s="42" t="s">
        <v>2</v>
      </c>
      <c r="G3" s="901" t="s">
        <v>341</v>
      </c>
      <c r="H3" s="898" t="s">
        <v>342</v>
      </c>
      <c r="I3" s="903" t="s">
        <v>405</v>
      </c>
      <c r="J3" s="904"/>
      <c r="K3" s="904"/>
      <c r="L3" s="904"/>
      <c r="M3" s="905"/>
      <c r="O3" s="2" t="s">
        <v>0</v>
      </c>
      <c r="P3" s="2" t="s">
        <v>1</v>
      </c>
      <c r="Q3" s="3" t="s">
        <v>3</v>
      </c>
    </row>
    <row r="4" spans="1:18" ht="31.2" customHeight="1" thickBot="1">
      <c r="A4" s="887"/>
      <c r="B4" s="907"/>
      <c r="C4" s="887"/>
      <c r="D4" s="902"/>
      <c r="E4" s="902"/>
      <c r="F4" s="43" t="s">
        <v>5</v>
      </c>
      <c r="G4" s="902"/>
      <c r="H4" s="899"/>
      <c r="I4" s="247" t="s">
        <v>0</v>
      </c>
      <c r="J4" s="248" t="s">
        <v>72</v>
      </c>
      <c r="K4" s="247" t="s">
        <v>6</v>
      </c>
      <c r="L4" s="249" t="s">
        <v>343</v>
      </c>
      <c r="M4" s="249" t="s">
        <v>342</v>
      </c>
      <c r="O4" s="4" t="s">
        <v>4</v>
      </c>
      <c r="P4" s="4" t="s">
        <v>4</v>
      </c>
      <c r="Q4" s="5">
        <v>2016</v>
      </c>
    </row>
    <row r="5" spans="1:18" ht="39.9" customHeight="1" thickBot="1">
      <c r="A5" s="250" t="s">
        <v>127</v>
      </c>
      <c r="B5" s="251" t="s">
        <v>73</v>
      </c>
      <c r="C5" s="738">
        <v>8541</v>
      </c>
      <c r="D5" s="739">
        <f>O5+I5</f>
        <v>6264</v>
      </c>
      <c r="E5" s="244">
        <f>P5+J5</f>
        <v>5969.1</v>
      </c>
      <c r="F5" s="310">
        <f>SUM(E5/D5)*100</f>
        <v>95.292145593869733</v>
      </c>
      <c r="G5" s="53">
        <v>6179.6</v>
      </c>
      <c r="H5" s="245">
        <f>SUM(E5/G5)*100</f>
        <v>96.59363065570588</v>
      </c>
      <c r="I5" s="387">
        <v>653</v>
      </c>
      <c r="J5" s="834">
        <v>702.1</v>
      </c>
      <c r="K5" s="244">
        <f>SUM(J5/I5)*100</f>
        <v>107.51914241960183</v>
      </c>
      <c r="L5" s="835">
        <v>653.29999999999995</v>
      </c>
      <c r="M5" s="246">
        <f>SUM(J5/L5)*100</f>
        <v>107.46976886575848</v>
      </c>
      <c r="N5" s="320" t="s">
        <v>127</v>
      </c>
      <c r="O5" s="7">
        <v>5611</v>
      </c>
      <c r="P5" s="7">
        <v>5267</v>
      </c>
      <c r="Q5" s="6">
        <v>5526.3</v>
      </c>
    </row>
    <row r="6" spans="1:18" ht="39.9" customHeight="1" thickBot="1">
      <c r="A6" s="223" t="s">
        <v>131</v>
      </c>
      <c r="B6" s="224"/>
      <c r="C6" s="154">
        <f>SUM(C5:C5)</f>
        <v>8541</v>
      </c>
      <c r="D6" s="158">
        <f>SUM(D5:D5)</f>
        <v>6264</v>
      </c>
      <c r="E6" s="158">
        <f>SUM(E5:E5)</f>
        <v>5969.1</v>
      </c>
      <c r="F6" s="155">
        <f>SUM(E6/D6)*100</f>
        <v>95.292145593869733</v>
      </c>
      <c r="G6" s="155">
        <f>SUM(G5:G5)</f>
        <v>6179.6</v>
      </c>
      <c r="H6" s="156">
        <f>SUM(E6/G6)*100</f>
        <v>96.59363065570588</v>
      </c>
      <c r="I6" s="154">
        <v>653</v>
      </c>
      <c r="J6" s="155">
        <f>SUM(J5:J5)</f>
        <v>702.1</v>
      </c>
      <c r="K6" s="155">
        <f>SUM(J6/I6)*100</f>
        <v>107.51914241960183</v>
      </c>
      <c r="L6" s="158">
        <f>SUM(L5:L5)</f>
        <v>653.29999999999995</v>
      </c>
      <c r="M6" s="156">
        <f>SUM(J6/L6)*100</f>
        <v>107.46976886575848</v>
      </c>
      <c r="N6" s="140" t="s">
        <v>131</v>
      </c>
      <c r="O6" s="225">
        <f>SUM(O5:O5)</f>
        <v>5611</v>
      </c>
      <c r="P6" s="225">
        <f>SUM(P5:P5)</f>
        <v>5267</v>
      </c>
      <c r="Q6" s="453">
        <f>SUM(Q5:Q5)</f>
        <v>5526.3</v>
      </c>
    </row>
    <row r="7" spans="1:18">
      <c r="D7" s="439"/>
      <c r="O7" s="363"/>
    </row>
    <row r="8" spans="1:18" ht="15.6">
      <c r="G8" s="414"/>
      <c r="O8" s="363"/>
      <c r="P8" s="363"/>
    </row>
    <row r="18" spans="12:12">
      <c r="L18" s="139"/>
    </row>
  </sheetData>
  <mergeCells count="10">
    <mergeCell ref="A1:M1"/>
    <mergeCell ref="A2:M2"/>
    <mergeCell ref="H3:H4"/>
    <mergeCell ref="C3:C4"/>
    <mergeCell ref="D3:D4"/>
    <mergeCell ref="E3:E4"/>
    <mergeCell ref="G3:G4"/>
    <mergeCell ref="I3:M3"/>
    <mergeCell ref="B3:B4"/>
    <mergeCell ref="A3:A4"/>
  </mergeCells>
  <phoneticPr fontId="24" type="noConversion"/>
  <pageMargins left="0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V31"/>
  <sheetViews>
    <sheetView zoomScale="80" zoomScaleNormal="80" workbookViewId="0">
      <pane xSplit="1" ySplit="4" topLeftCell="B25" activePane="bottomRight" state="frozen"/>
      <selection pane="topRight" activeCell="B1" sqref="B1"/>
      <selection pane="bottomLeft" activeCell="A6" sqref="A6"/>
      <selection pane="bottomRight" activeCell="F32" sqref="F32"/>
    </sheetView>
  </sheetViews>
  <sheetFormatPr defaultRowHeight="15"/>
  <cols>
    <col min="1" max="1" width="18.54296875" customWidth="1"/>
    <col min="2" max="2" width="7" customWidth="1"/>
    <col min="3" max="3" width="7.08984375" customWidth="1"/>
    <col min="4" max="4" width="7.1796875" customWidth="1"/>
    <col min="5" max="5" width="6.6328125" customWidth="1"/>
    <col min="6" max="6" width="5.81640625" customWidth="1"/>
    <col min="7" max="7" width="7.08984375" customWidth="1"/>
    <col min="8" max="8" width="6.6328125" customWidth="1"/>
    <col min="9" max="9" width="6.08984375" customWidth="1"/>
    <col min="10" max="10" width="7.36328125" customWidth="1"/>
    <col min="11" max="11" width="7.1796875" customWidth="1"/>
    <col min="12" max="12" width="6" customWidth="1"/>
    <col min="13" max="15" width="5.81640625" customWidth="1"/>
    <col min="16" max="17" width="5.1796875" customWidth="1"/>
    <col min="18" max="18" width="5" customWidth="1"/>
    <col min="19" max="19" width="5.08984375" customWidth="1"/>
  </cols>
  <sheetData>
    <row r="1" spans="1:22" ht="20.399999999999999" customHeight="1" thickBot="1">
      <c r="A1" s="917" t="s">
        <v>424</v>
      </c>
      <c r="B1" s="917"/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32"/>
      <c r="Q1" s="32"/>
      <c r="R1" s="32"/>
    </row>
    <row r="2" spans="1:22" ht="22.2" customHeight="1" thickBot="1">
      <c r="A2" s="75" t="s">
        <v>23</v>
      </c>
      <c r="B2" s="919" t="s">
        <v>160</v>
      </c>
      <c r="C2" s="919"/>
      <c r="D2" s="920"/>
      <c r="E2" s="913" t="s">
        <v>148</v>
      </c>
      <c r="F2" s="914"/>
      <c r="G2" s="918" t="s">
        <v>142</v>
      </c>
      <c r="H2" s="919"/>
      <c r="I2" s="920"/>
      <c r="J2" s="918" t="s">
        <v>386</v>
      </c>
      <c r="K2" s="919"/>
      <c r="L2" s="920"/>
      <c r="M2" s="918" t="s">
        <v>115</v>
      </c>
      <c r="N2" s="919"/>
      <c r="O2" s="920"/>
      <c r="P2" s="910" t="s">
        <v>116</v>
      </c>
      <c r="Q2" s="911"/>
      <c r="R2" s="911"/>
      <c r="S2" s="912"/>
    </row>
    <row r="3" spans="1:22" ht="29.4" customHeight="1" thickBot="1">
      <c r="A3" s="77" t="s">
        <v>45</v>
      </c>
      <c r="B3" s="873" t="s">
        <v>425</v>
      </c>
      <c r="C3" s="875"/>
      <c r="D3" s="75" t="s">
        <v>117</v>
      </c>
      <c r="E3" s="873" t="s">
        <v>425</v>
      </c>
      <c r="F3" s="875"/>
      <c r="G3" s="873" t="s">
        <v>425</v>
      </c>
      <c r="H3" s="875"/>
      <c r="I3" s="76" t="s">
        <v>117</v>
      </c>
      <c r="J3" s="873" t="s">
        <v>425</v>
      </c>
      <c r="K3" s="875"/>
      <c r="L3" s="75" t="s">
        <v>117</v>
      </c>
      <c r="M3" s="873" t="s">
        <v>425</v>
      </c>
      <c r="N3" s="875"/>
      <c r="O3" s="915" t="s">
        <v>118</v>
      </c>
      <c r="P3" s="908">
        <v>42644</v>
      </c>
      <c r="Q3" s="909"/>
      <c r="R3" s="908">
        <v>43009</v>
      </c>
      <c r="S3" s="909"/>
    </row>
    <row r="4" spans="1:22" ht="30" customHeight="1" thickBot="1">
      <c r="A4" s="77" t="s">
        <v>15</v>
      </c>
      <c r="B4" s="75">
        <v>2016</v>
      </c>
      <c r="C4" s="480">
        <v>2017</v>
      </c>
      <c r="D4" s="77" t="s">
        <v>119</v>
      </c>
      <c r="E4" s="75">
        <v>2016</v>
      </c>
      <c r="F4" s="75">
        <v>2017</v>
      </c>
      <c r="G4" s="75">
        <v>2016</v>
      </c>
      <c r="H4" s="480">
        <v>2017</v>
      </c>
      <c r="I4" s="76" t="s">
        <v>119</v>
      </c>
      <c r="J4" s="480">
        <v>2016</v>
      </c>
      <c r="K4" s="480">
        <v>2017</v>
      </c>
      <c r="L4" s="77" t="s">
        <v>119</v>
      </c>
      <c r="M4" s="75">
        <v>2016</v>
      </c>
      <c r="N4" s="75">
        <v>2017</v>
      </c>
      <c r="O4" s="916"/>
      <c r="P4" s="114" t="s">
        <v>146</v>
      </c>
      <c r="Q4" s="115" t="s">
        <v>147</v>
      </c>
      <c r="R4" s="114" t="s">
        <v>146</v>
      </c>
      <c r="S4" s="116" t="s">
        <v>147</v>
      </c>
      <c r="T4" s="104"/>
    </row>
    <row r="5" spans="1:22" ht="21" customHeight="1" thickBot="1">
      <c r="A5" s="213" t="s">
        <v>120</v>
      </c>
      <c r="B5" s="303">
        <v>2614.1999999999998</v>
      </c>
      <c r="C5" s="92">
        <v>2703.2</v>
      </c>
      <c r="D5" s="287">
        <f t="shared" ref="D5:D29" si="0">C5/B5*100</f>
        <v>103.4044832070997</v>
      </c>
      <c r="E5" s="284">
        <f>B5/B29*100</f>
        <v>13.081923406044046</v>
      </c>
      <c r="F5" s="113">
        <f>C5/C29*100</f>
        <v>11.906219581485285</v>
      </c>
      <c r="G5" s="227">
        <f>B5/P5*1000</f>
        <v>4021.8461538461538</v>
      </c>
      <c r="H5" s="239">
        <f>C5/R5*1000</f>
        <v>4158.7692307692305</v>
      </c>
      <c r="I5" s="297">
        <f>H5/G5*100</f>
        <v>103.40448320709967</v>
      </c>
      <c r="J5" s="252">
        <v>2388.3000000000002</v>
      </c>
      <c r="K5" s="50">
        <v>2515.6999999999998</v>
      </c>
      <c r="L5" s="142">
        <f>K5/J5*100</f>
        <v>105.33433823221536</v>
      </c>
      <c r="M5" s="93">
        <f>J5/B5*100</f>
        <v>91.358733073215532</v>
      </c>
      <c r="N5" s="50">
        <f>K5/C5*100</f>
        <v>93.063776265167206</v>
      </c>
      <c r="O5" s="142">
        <f>N5-M5</f>
        <v>1.705043191951674</v>
      </c>
      <c r="P5" s="235">
        <v>650</v>
      </c>
      <c r="Q5" s="117">
        <v>200</v>
      </c>
      <c r="R5" s="257">
        <v>650</v>
      </c>
      <c r="S5" s="117">
        <v>200</v>
      </c>
      <c r="T5" s="236">
        <f>R5+S5</f>
        <v>850</v>
      </c>
      <c r="U5" s="50"/>
      <c r="V5" s="373"/>
    </row>
    <row r="6" spans="1:22" ht="21" customHeight="1" thickBot="1">
      <c r="A6" s="72" t="s">
        <v>121</v>
      </c>
      <c r="B6" s="288">
        <v>92.5</v>
      </c>
      <c r="C6" s="51">
        <v>0</v>
      </c>
      <c r="D6" s="289">
        <f t="shared" si="0"/>
        <v>0</v>
      </c>
      <c r="E6" s="253">
        <f>B6/B29*100</f>
        <v>0.4628865102360471</v>
      </c>
      <c r="F6" s="74">
        <f>C6/C29*100</f>
        <v>0</v>
      </c>
      <c r="G6" s="227"/>
      <c r="H6" s="239"/>
      <c r="I6" s="254"/>
      <c r="J6" s="253">
        <v>123</v>
      </c>
      <c r="K6" s="361"/>
      <c r="L6" s="74">
        <f t="shared" ref="L6:L12" si="1">K6/J6*100</f>
        <v>0</v>
      </c>
      <c r="M6" s="52">
        <f t="shared" ref="M6:M12" si="2">J6/B6*100</f>
        <v>132.97297297297297</v>
      </c>
      <c r="N6" s="50"/>
      <c r="O6" s="142"/>
      <c r="P6" s="220">
        <v>0</v>
      </c>
      <c r="Q6" s="118">
        <v>0</v>
      </c>
      <c r="R6" s="261"/>
      <c r="S6" s="118"/>
      <c r="T6" s="236">
        <f t="shared" ref="T6:T19" si="3">R6+S6</f>
        <v>0</v>
      </c>
      <c r="U6" s="361"/>
    </row>
    <row r="7" spans="1:22" ht="21" customHeight="1" thickBot="1">
      <c r="A7" s="72" t="s">
        <v>274</v>
      </c>
      <c r="B7" s="288">
        <v>407</v>
      </c>
      <c r="C7" s="51">
        <v>612.6</v>
      </c>
      <c r="D7" s="290">
        <f t="shared" si="0"/>
        <v>150.51597051597051</v>
      </c>
      <c r="E7" s="253">
        <f>B7/B29*100</f>
        <v>2.0367006450386071</v>
      </c>
      <c r="F7" s="74">
        <f>C7/C29*100</f>
        <v>2.6981910756207035</v>
      </c>
      <c r="G7" s="227">
        <f t="shared" ref="G7:G26" si="4">B7/P7*1000</f>
        <v>2713.3333333333335</v>
      </c>
      <c r="H7" s="239">
        <f t="shared" ref="H7:H28" si="5">C7/R7*1000</f>
        <v>4084.0000000000005</v>
      </c>
      <c r="I7" s="254">
        <f t="shared" ref="I7:I12" si="6">H7/G7*100</f>
        <v>150.51597051597051</v>
      </c>
      <c r="J7" s="253">
        <v>374</v>
      </c>
      <c r="K7" s="53">
        <v>554.79999999999995</v>
      </c>
      <c r="L7" s="90">
        <f t="shared" si="1"/>
        <v>148.34224598930481</v>
      </c>
      <c r="M7" s="52">
        <f t="shared" si="2"/>
        <v>91.891891891891902</v>
      </c>
      <c r="N7" s="53">
        <f t="shared" ref="N7:N13" si="7">K7/C7*100</f>
        <v>90.564805746000644</v>
      </c>
      <c r="O7" s="74">
        <f t="shared" ref="O7:O12" si="8">N7-M7</f>
        <v>-1.3270861458912577</v>
      </c>
      <c r="P7" s="220">
        <v>150</v>
      </c>
      <c r="Q7" s="118"/>
      <c r="R7" s="261">
        <v>150</v>
      </c>
      <c r="S7" s="118"/>
      <c r="T7" s="236">
        <f t="shared" si="3"/>
        <v>150</v>
      </c>
      <c r="U7" s="53"/>
    </row>
    <row r="8" spans="1:22" ht="21" customHeight="1" thickBot="1">
      <c r="A8" s="72" t="s">
        <v>168</v>
      </c>
      <c r="B8" s="288">
        <v>388.9</v>
      </c>
      <c r="C8" s="51">
        <v>441.8</v>
      </c>
      <c r="D8" s="289">
        <f t="shared" si="0"/>
        <v>113.60246850089999</v>
      </c>
      <c r="E8" s="253">
        <f>B8/B29*100</f>
        <v>1.946125014387013</v>
      </c>
      <c r="F8" s="74">
        <f>C8/C29*100</f>
        <v>1.9459040437630213</v>
      </c>
      <c r="G8" s="227">
        <f t="shared" si="4"/>
        <v>3889</v>
      </c>
      <c r="H8" s="239">
        <f t="shared" si="5"/>
        <v>4418</v>
      </c>
      <c r="I8" s="255">
        <f t="shared" si="6"/>
        <v>113.60246850089996</v>
      </c>
      <c r="J8" s="253">
        <v>299.39999999999998</v>
      </c>
      <c r="K8" s="53">
        <v>372.5</v>
      </c>
      <c r="L8" s="74">
        <f t="shared" si="1"/>
        <v>124.41549766199064</v>
      </c>
      <c r="M8" s="52">
        <f t="shared" si="2"/>
        <v>76.986371817948068</v>
      </c>
      <c r="N8" s="53">
        <f t="shared" si="7"/>
        <v>84.314169307378904</v>
      </c>
      <c r="O8" s="74">
        <f t="shared" si="8"/>
        <v>7.3277974894308358</v>
      </c>
      <c r="P8" s="220">
        <v>100</v>
      </c>
      <c r="Q8" s="118">
        <v>100</v>
      </c>
      <c r="R8" s="261">
        <v>100</v>
      </c>
      <c r="S8" s="118">
        <v>100</v>
      </c>
      <c r="T8" s="236">
        <f t="shared" si="3"/>
        <v>200</v>
      </c>
      <c r="U8" s="53"/>
    </row>
    <row r="9" spans="1:22" ht="21" customHeight="1" thickBot="1">
      <c r="A9" s="72" t="s">
        <v>122</v>
      </c>
      <c r="B9" s="288">
        <v>2152.9</v>
      </c>
      <c r="C9" s="51">
        <v>2280</v>
      </c>
      <c r="D9" s="290">
        <f t="shared" si="0"/>
        <v>105.90366482419063</v>
      </c>
      <c r="E9" s="253">
        <f>B9/B29*100</f>
        <v>10.773495869050659</v>
      </c>
      <c r="F9" s="74">
        <f>C9/C29*100</f>
        <v>10.042239066952668</v>
      </c>
      <c r="G9" s="227">
        <f t="shared" si="4"/>
        <v>3844.4642857142858</v>
      </c>
      <c r="H9" s="239">
        <f t="shared" si="5"/>
        <v>3864.406779661017</v>
      </c>
      <c r="I9" s="254">
        <f t="shared" si="6"/>
        <v>100.51873271448602</v>
      </c>
      <c r="J9" s="253">
        <v>2024.3</v>
      </c>
      <c r="K9" s="53">
        <v>2152.1</v>
      </c>
      <c r="L9" s="90">
        <f t="shared" si="1"/>
        <v>106.31329348416736</v>
      </c>
      <c r="M9" s="52">
        <f t="shared" si="2"/>
        <v>94.026661712109245</v>
      </c>
      <c r="N9" s="53">
        <f t="shared" si="7"/>
        <v>94.390350877192972</v>
      </c>
      <c r="O9" s="74">
        <f t="shared" si="8"/>
        <v>0.36368916508372706</v>
      </c>
      <c r="P9" s="220">
        <v>560</v>
      </c>
      <c r="Q9" s="118">
        <v>0</v>
      </c>
      <c r="R9" s="261">
        <v>590</v>
      </c>
      <c r="S9" s="118"/>
      <c r="T9" s="236">
        <v>590</v>
      </c>
      <c r="U9" s="53"/>
    </row>
    <row r="10" spans="1:22" ht="21" customHeight="1" thickBot="1">
      <c r="A10" s="72" t="s">
        <v>123</v>
      </c>
      <c r="B10" s="288">
        <v>163.4</v>
      </c>
      <c r="C10" s="51">
        <v>0</v>
      </c>
      <c r="D10" s="289">
        <f t="shared" si="0"/>
        <v>0</v>
      </c>
      <c r="E10" s="253">
        <f>B10/B29*100</f>
        <v>0.81768276510886595</v>
      </c>
      <c r="F10" s="74">
        <f>C10/C29*100</f>
        <v>0</v>
      </c>
      <c r="G10" s="227"/>
      <c r="H10" s="239"/>
      <c r="I10" s="255"/>
      <c r="J10" s="253">
        <v>169.7</v>
      </c>
      <c r="K10" s="361">
        <v>0</v>
      </c>
      <c r="L10" s="74">
        <f t="shared" si="1"/>
        <v>0</v>
      </c>
      <c r="M10" s="52">
        <f t="shared" si="2"/>
        <v>103.85556915544673</v>
      </c>
      <c r="N10" s="53"/>
      <c r="O10" s="142"/>
      <c r="P10" s="220">
        <v>0</v>
      </c>
      <c r="Q10" s="118"/>
      <c r="R10" s="261"/>
      <c r="S10" s="118"/>
      <c r="T10" s="236">
        <f t="shared" si="3"/>
        <v>0</v>
      </c>
      <c r="U10" s="361"/>
    </row>
    <row r="11" spans="1:22" ht="21" customHeight="1" thickBot="1">
      <c r="A11" s="72" t="s">
        <v>124</v>
      </c>
      <c r="B11" s="288">
        <v>539</v>
      </c>
      <c r="C11" s="51">
        <v>373.4</v>
      </c>
      <c r="D11" s="290">
        <f t="shared" si="0"/>
        <v>69.276437847866418</v>
      </c>
      <c r="E11" s="253">
        <f>B11/B29*100</f>
        <v>2.6972522055916692</v>
      </c>
      <c r="F11" s="74">
        <f>C11/C29*100</f>
        <v>1.6446368717544413</v>
      </c>
      <c r="G11" s="227">
        <f t="shared" si="4"/>
        <v>3062.5</v>
      </c>
      <c r="H11" s="239">
        <f t="shared" si="5"/>
        <v>2121.590909090909</v>
      </c>
      <c r="I11" s="254">
        <f t="shared" si="6"/>
        <v>69.276437847866418</v>
      </c>
      <c r="J11" s="253">
        <v>480.2</v>
      </c>
      <c r="K11" s="361">
        <v>324.89999999999998</v>
      </c>
      <c r="L11" s="90">
        <f t="shared" si="1"/>
        <v>67.659308621407746</v>
      </c>
      <c r="M11" s="52">
        <f t="shared" si="2"/>
        <v>89.090909090909093</v>
      </c>
      <c r="N11" s="53">
        <f t="shared" si="7"/>
        <v>87.011247991430096</v>
      </c>
      <c r="O11" s="74">
        <f t="shared" si="8"/>
        <v>-2.0796610994789972</v>
      </c>
      <c r="P11" s="220">
        <v>176</v>
      </c>
      <c r="Q11" s="118">
        <v>0</v>
      </c>
      <c r="R11" s="261">
        <v>176</v>
      </c>
      <c r="S11" s="118"/>
      <c r="T11" s="236">
        <f t="shared" si="3"/>
        <v>176</v>
      </c>
      <c r="U11" s="53"/>
    </row>
    <row r="12" spans="1:22" ht="21" customHeight="1" thickBot="1">
      <c r="A12" s="72" t="s">
        <v>125</v>
      </c>
      <c r="B12" s="288">
        <v>5818.4</v>
      </c>
      <c r="C12" s="51">
        <v>6232.4</v>
      </c>
      <c r="D12" s="290">
        <f t="shared" si="0"/>
        <v>107.11535817406848</v>
      </c>
      <c r="E12" s="284">
        <f>B12/B29*100</f>
        <v>29.116312120620719</v>
      </c>
      <c r="F12" s="90">
        <f>C12/C29*100</f>
        <v>27.450548579331489</v>
      </c>
      <c r="G12" s="227">
        <f t="shared" si="4"/>
        <v>5818.4</v>
      </c>
      <c r="H12" s="239">
        <f t="shared" si="5"/>
        <v>6232.4</v>
      </c>
      <c r="I12" s="254">
        <f t="shared" si="6"/>
        <v>107.11535817406848</v>
      </c>
      <c r="J12" s="253">
        <v>5606.7</v>
      </c>
      <c r="K12" s="53">
        <v>5816.7</v>
      </c>
      <c r="L12" s="90">
        <f t="shared" si="1"/>
        <v>103.74551875434747</v>
      </c>
      <c r="M12" s="52">
        <f t="shared" si="2"/>
        <v>96.361542692149044</v>
      </c>
      <c r="N12" s="53">
        <f t="shared" si="7"/>
        <v>93.330017328797894</v>
      </c>
      <c r="O12" s="74">
        <f t="shared" si="8"/>
        <v>-3.0315253633511503</v>
      </c>
      <c r="P12" s="220">
        <v>1000</v>
      </c>
      <c r="Q12" s="118">
        <v>80</v>
      </c>
      <c r="R12" s="261">
        <v>1000</v>
      </c>
      <c r="S12" s="118"/>
      <c r="T12" s="236">
        <v>1000</v>
      </c>
      <c r="U12" s="53"/>
    </row>
    <row r="13" spans="1:22" ht="21" customHeight="1" thickBot="1">
      <c r="A13" s="72" t="s">
        <v>356</v>
      </c>
      <c r="B13" s="288">
        <v>1208.0999999999999</v>
      </c>
      <c r="C13" s="51">
        <v>2873.4</v>
      </c>
      <c r="D13" s="290">
        <f t="shared" si="0"/>
        <v>237.84454929227715</v>
      </c>
      <c r="E13" s="284"/>
      <c r="F13" s="90">
        <f>C13/C29*100</f>
        <v>12.655863918851665</v>
      </c>
      <c r="G13" s="227">
        <v>2413</v>
      </c>
      <c r="H13" s="239">
        <v>5747</v>
      </c>
      <c r="I13" s="254"/>
      <c r="J13" s="253">
        <v>1234.5</v>
      </c>
      <c r="K13" s="53">
        <v>2624.9</v>
      </c>
      <c r="L13" s="304">
        <f>K13/J13*100</f>
        <v>212.6285945727015</v>
      </c>
      <c r="M13" s="52"/>
      <c r="N13" s="53">
        <f t="shared" si="7"/>
        <v>91.351708777058533</v>
      </c>
      <c r="O13" s="74"/>
      <c r="P13" s="220"/>
      <c r="Q13" s="118"/>
      <c r="R13" s="261">
        <v>500</v>
      </c>
      <c r="S13" s="118"/>
      <c r="T13" s="236">
        <f t="shared" si="3"/>
        <v>500</v>
      </c>
      <c r="U13" s="53"/>
    </row>
    <row r="14" spans="1:22" ht="21" customHeight="1" thickBot="1">
      <c r="A14" s="72" t="s">
        <v>355</v>
      </c>
      <c r="B14" s="288">
        <v>1745.1</v>
      </c>
      <c r="C14" s="51"/>
      <c r="D14" s="290"/>
      <c r="E14" s="284">
        <v>16.600000000000001</v>
      </c>
      <c r="F14" s="90"/>
      <c r="G14" s="227">
        <v>4175</v>
      </c>
      <c r="H14" s="239"/>
      <c r="I14" s="254"/>
      <c r="J14" s="253">
        <v>1678.2</v>
      </c>
      <c r="K14" s="53"/>
      <c r="L14" s="90"/>
      <c r="M14" s="52">
        <f>J14/B14*100</f>
        <v>96.166408801787867</v>
      </c>
      <c r="N14" s="53"/>
      <c r="O14" s="74"/>
      <c r="P14" s="220">
        <v>500</v>
      </c>
      <c r="Q14" s="118"/>
      <c r="R14" s="261"/>
      <c r="S14" s="118"/>
      <c r="T14" s="236">
        <f>R14+S14</f>
        <v>0</v>
      </c>
      <c r="U14" s="53"/>
    </row>
    <row r="15" spans="1:22" ht="21" customHeight="1" thickBot="1">
      <c r="A15" s="72" t="s">
        <v>126</v>
      </c>
      <c r="B15" s="288">
        <v>242</v>
      </c>
      <c r="C15" s="51">
        <v>0</v>
      </c>
      <c r="D15" s="290">
        <f t="shared" si="0"/>
        <v>0</v>
      </c>
      <c r="E15" s="253">
        <f>B15/B29*100</f>
        <v>1.2110111943472799</v>
      </c>
      <c r="F15" s="74">
        <f>C15/C29*100</f>
        <v>0</v>
      </c>
      <c r="G15" s="227"/>
      <c r="H15" s="239"/>
      <c r="I15" s="254"/>
      <c r="J15" s="253">
        <v>318.60000000000002</v>
      </c>
      <c r="K15" s="361">
        <v>0</v>
      </c>
      <c r="L15" s="90"/>
      <c r="M15" s="52">
        <f>J15/B15*100</f>
        <v>131.65289256198346</v>
      </c>
      <c r="N15" s="53"/>
      <c r="O15" s="74"/>
      <c r="P15" s="220">
        <v>0</v>
      </c>
      <c r="Q15" s="118"/>
      <c r="R15" s="261"/>
      <c r="S15" s="118"/>
      <c r="T15" s="236">
        <f t="shared" si="3"/>
        <v>0</v>
      </c>
      <c r="U15" s="361"/>
    </row>
    <row r="16" spans="1:22" ht="21" customHeight="1" thickBot="1">
      <c r="A16" s="72" t="s">
        <v>167</v>
      </c>
      <c r="B16" s="288"/>
      <c r="C16" s="51"/>
      <c r="D16" s="289"/>
      <c r="E16" s="253"/>
      <c r="F16" s="74"/>
      <c r="G16" s="227"/>
      <c r="H16" s="239"/>
      <c r="I16" s="255"/>
      <c r="J16" s="253"/>
      <c r="K16" s="53"/>
      <c r="L16" s="74"/>
      <c r="M16" s="52"/>
      <c r="N16" s="53"/>
      <c r="O16" s="74"/>
      <c r="P16" s="220"/>
      <c r="Q16" s="118"/>
      <c r="R16" s="261"/>
      <c r="S16" s="118"/>
      <c r="T16" s="236">
        <f t="shared" si="3"/>
        <v>0</v>
      </c>
      <c r="U16" s="53"/>
    </row>
    <row r="17" spans="1:21" ht="21" customHeight="1" thickBot="1">
      <c r="A17" s="280" t="s">
        <v>128</v>
      </c>
      <c r="B17" s="288">
        <v>1493</v>
      </c>
      <c r="C17" s="51">
        <v>1630.5</v>
      </c>
      <c r="D17" s="290">
        <f t="shared" si="0"/>
        <v>109.20964501004688</v>
      </c>
      <c r="E17" s="253">
        <f>B17/B29*100</f>
        <v>7.4712384841342532</v>
      </c>
      <c r="F17" s="74">
        <f>C17/C29*100</f>
        <v>7.181522280116809</v>
      </c>
      <c r="G17" s="227">
        <f t="shared" si="4"/>
        <v>4976.666666666667</v>
      </c>
      <c r="H17" s="239">
        <f t="shared" si="5"/>
        <v>5435</v>
      </c>
      <c r="I17" s="254">
        <f t="shared" ref="I17:I22" si="9">H17/G17*100</f>
        <v>109.20964501004688</v>
      </c>
      <c r="J17" s="253">
        <v>1396.8</v>
      </c>
      <c r="K17" s="53">
        <v>1551</v>
      </c>
      <c r="L17" s="90">
        <f>K17/J17*100</f>
        <v>111.03951890034365</v>
      </c>
      <c r="M17" s="52">
        <f>J17/B17*100</f>
        <v>93.556597454789014</v>
      </c>
      <c r="N17" s="53">
        <f>K17/C17*100</f>
        <v>95.124195032198713</v>
      </c>
      <c r="O17" s="74">
        <f>N17-M17</f>
        <v>1.5675975774096997</v>
      </c>
      <c r="P17" s="220">
        <v>300</v>
      </c>
      <c r="Q17" s="118">
        <v>53</v>
      </c>
      <c r="R17" s="261">
        <v>300</v>
      </c>
      <c r="S17" s="118"/>
      <c r="T17" s="236">
        <v>300</v>
      </c>
      <c r="U17" s="53"/>
    </row>
    <row r="18" spans="1:21" ht="21" customHeight="1" thickBot="1">
      <c r="A18" s="281" t="s">
        <v>149</v>
      </c>
      <c r="B18" s="288">
        <v>1326.8</v>
      </c>
      <c r="C18" s="51">
        <v>1338.1</v>
      </c>
      <c r="D18" s="290">
        <f t="shared" si="0"/>
        <v>100.8516731986735</v>
      </c>
      <c r="E18" s="253">
        <f>B18/B29*100</f>
        <v>6.6395440192560784</v>
      </c>
      <c r="F18" s="74">
        <f>C18/C29*100</f>
        <v>5.8936491646883171</v>
      </c>
      <c r="G18" s="227">
        <f t="shared" si="4"/>
        <v>3790.8571428571431</v>
      </c>
      <c r="H18" s="239">
        <f t="shared" si="5"/>
        <v>3823.1428571428569</v>
      </c>
      <c r="I18" s="254">
        <f t="shared" si="9"/>
        <v>100.8516731986735</v>
      </c>
      <c r="J18" s="253">
        <v>1214.3</v>
      </c>
      <c r="K18" s="53">
        <v>1237.5999999999999</v>
      </c>
      <c r="L18" s="90">
        <f>K18/J18*100</f>
        <v>101.91880095528288</v>
      </c>
      <c r="M18" s="52">
        <f>J18/B18*100</f>
        <v>91.520952668073562</v>
      </c>
      <c r="N18" s="53">
        <f>K18/C18*100</f>
        <v>92.489350571706154</v>
      </c>
      <c r="O18" s="74">
        <f>N18-M18</f>
        <v>0.96839790363259226</v>
      </c>
      <c r="P18" s="220">
        <v>350</v>
      </c>
      <c r="Q18" s="118"/>
      <c r="R18" s="261">
        <v>350</v>
      </c>
      <c r="S18" s="118"/>
      <c r="T18" s="236">
        <f t="shared" si="3"/>
        <v>350</v>
      </c>
      <c r="U18" s="53"/>
    </row>
    <row r="19" spans="1:21" ht="21" customHeight="1" thickBot="1">
      <c r="A19" s="280" t="s">
        <v>206</v>
      </c>
      <c r="B19" s="288">
        <v>64.8</v>
      </c>
      <c r="C19" s="51">
        <v>65.400000000000006</v>
      </c>
      <c r="D19" s="290">
        <f t="shared" si="0"/>
        <v>100.92592592592592</v>
      </c>
      <c r="E19" s="253">
        <f>B19/B29*100</f>
        <v>0.32427076608968491</v>
      </c>
      <c r="F19" s="74">
        <f>C19/C29*100</f>
        <v>0.28805369955206339</v>
      </c>
      <c r="G19" s="227">
        <f t="shared" si="4"/>
        <v>5399.9999999999991</v>
      </c>
      <c r="H19" s="239">
        <f t="shared" si="5"/>
        <v>5450</v>
      </c>
      <c r="I19" s="254">
        <f t="shared" si="9"/>
        <v>100.92592592592595</v>
      </c>
      <c r="J19" s="253"/>
      <c r="K19" s="53"/>
      <c r="L19" s="74"/>
      <c r="M19" s="52"/>
      <c r="N19" s="53"/>
      <c r="O19" s="74"/>
      <c r="P19" s="220">
        <v>12</v>
      </c>
      <c r="Q19" s="118">
        <v>17</v>
      </c>
      <c r="R19" s="261">
        <v>12</v>
      </c>
      <c r="S19" s="118">
        <v>17</v>
      </c>
      <c r="T19" s="236">
        <f t="shared" si="3"/>
        <v>29</v>
      </c>
      <c r="U19" s="53"/>
    </row>
    <row r="20" spans="1:21" ht="21" customHeight="1" thickBot="1">
      <c r="A20" s="280" t="s">
        <v>207</v>
      </c>
      <c r="B20" s="288">
        <v>23.3</v>
      </c>
      <c r="C20" s="51">
        <v>23.8</v>
      </c>
      <c r="D20" s="290">
        <f t="shared" si="0"/>
        <v>102.14592274678111</v>
      </c>
      <c r="E20" s="253">
        <f>B20/B29*100</f>
        <v>0.11659735879459349</v>
      </c>
      <c r="F20" s="74">
        <f>C20/C29*100</f>
        <v>0.10482688148836555</v>
      </c>
      <c r="G20" s="227">
        <f t="shared" si="4"/>
        <v>4660</v>
      </c>
      <c r="H20" s="239">
        <f t="shared" si="5"/>
        <v>4760</v>
      </c>
      <c r="I20" s="254">
        <f t="shared" si="9"/>
        <v>102.14592274678111</v>
      </c>
      <c r="J20" s="253"/>
      <c r="K20" s="53"/>
      <c r="L20" s="74"/>
      <c r="M20" s="52"/>
      <c r="N20" s="53"/>
      <c r="O20" s="74"/>
      <c r="P20" s="220">
        <v>5</v>
      </c>
      <c r="Q20" s="118"/>
      <c r="R20" s="261">
        <v>5</v>
      </c>
      <c r="S20" s="118"/>
      <c r="T20" s="236">
        <f t="shared" ref="T20:T25" si="10">R20+S20</f>
        <v>5</v>
      </c>
      <c r="U20" s="53"/>
    </row>
    <row r="21" spans="1:21" ht="21" customHeight="1" thickBot="1">
      <c r="A21" s="280" t="s">
        <v>199</v>
      </c>
      <c r="B21" s="288">
        <v>38.6</v>
      </c>
      <c r="C21" s="51">
        <v>45</v>
      </c>
      <c r="D21" s="289"/>
      <c r="E21" s="253">
        <f>B21/B29*100</f>
        <v>0.1931612896768802</v>
      </c>
      <c r="F21" s="74">
        <f>C21/C29*100</f>
        <v>0.19820208684775001</v>
      </c>
      <c r="G21" s="227">
        <f t="shared" si="4"/>
        <v>1930.0000000000002</v>
      </c>
      <c r="H21" s="239">
        <f t="shared" si="5"/>
        <v>2250</v>
      </c>
      <c r="I21" s="254">
        <f>H21/G21*100</f>
        <v>116.580310880829</v>
      </c>
      <c r="J21" s="253"/>
      <c r="K21" s="53"/>
      <c r="L21" s="74"/>
      <c r="M21" s="52"/>
      <c r="N21" s="53"/>
      <c r="O21" s="74"/>
      <c r="P21" s="220">
        <v>20</v>
      </c>
      <c r="Q21" s="118">
        <v>8</v>
      </c>
      <c r="R21" s="261">
        <v>20</v>
      </c>
      <c r="S21" s="118">
        <v>8</v>
      </c>
      <c r="T21" s="236">
        <f t="shared" si="10"/>
        <v>28</v>
      </c>
      <c r="U21" s="53"/>
    </row>
    <row r="22" spans="1:21" ht="21" customHeight="1" thickBot="1">
      <c r="A22" s="280" t="s">
        <v>208</v>
      </c>
      <c r="B22" s="288">
        <v>45</v>
      </c>
      <c r="C22" s="51">
        <v>47.1</v>
      </c>
      <c r="D22" s="290">
        <f t="shared" si="0"/>
        <v>104.66666666666666</v>
      </c>
      <c r="E22" s="253">
        <f>B22/B29*100</f>
        <v>0.2251880320067256</v>
      </c>
      <c r="F22" s="74">
        <f>C22/C29*100</f>
        <v>0.2074515175673117</v>
      </c>
      <c r="G22" s="227">
        <f t="shared" si="4"/>
        <v>4090.909090909091</v>
      </c>
      <c r="H22" s="239">
        <f t="shared" si="5"/>
        <v>4281.818181818182</v>
      </c>
      <c r="I22" s="254">
        <f t="shared" si="9"/>
        <v>104.66666666666666</v>
      </c>
      <c r="J22" s="253">
        <v>15.8</v>
      </c>
      <c r="K22" s="53">
        <v>14.5</v>
      </c>
      <c r="L22" s="304">
        <f>K22/J22*100</f>
        <v>91.77215189873418</v>
      </c>
      <c r="M22" s="52">
        <v>0</v>
      </c>
      <c r="N22" s="53">
        <f>K22/C22*100</f>
        <v>30.78556263269639</v>
      </c>
      <c r="O22" s="74">
        <f>N22-M22</f>
        <v>30.78556263269639</v>
      </c>
      <c r="P22" s="220">
        <v>11</v>
      </c>
      <c r="Q22" s="118"/>
      <c r="R22" s="261">
        <v>11</v>
      </c>
      <c r="S22" s="118"/>
      <c r="T22" s="236">
        <f t="shared" si="10"/>
        <v>11</v>
      </c>
      <c r="U22" s="53"/>
    </row>
    <row r="23" spans="1:21" ht="21" customHeight="1" thickBot="1">
      <c r="A23" s="282" t="s">
        <v>213</v>
      </c>
      <c r="B23" s="288"/>
      <c r="C23" s="51"/>
      <c r="D23" s="289"/>
      <c r="E23" s="253">
        <f>B23/B29*100</f>
        <v>0</v>
      </c>
      <c r="F23" s="74">
        <f>C23/C29*100</f>
        <v>0</v>
      </c>
      <c r="G23" s="227"/>
      <c r="H23" s="239"/>
      <c r="I23" s="254"/>
      <c r="J23" s="253"/>
      <c r="K23" s="53"/>
      <c r="L23" s="74"/>
      <c r="M23" s="52"/>
      <c r="N23" s="53"/>
      <c r="O23" s="74"/>
      <c r="P23" s="220"/>
      <c r="Q23" s="118">
        <v>20</v>
      </c>
      <c r="R23" s="261"/>
      <c r="S23" s="118">
        <v>20</v>
      </c>
      <c r="T23" s="236">
        <f t="shared" si="10"/>
        <v>20</v>
      </c>
      <c r="U23" s="53"/>
    </row>
    <row r="24" spans="1:21" ht="21" customHeight="1" thickBot="1">
      <c r="A24" s="283" t="s">
        <v>214</v>
      </c>
      <c r="B24" s="288">
        <v>21.7</v>
      </c>
      <c r="C24" s="51">
        <v>25.5</v>
      </c>
      <c r="D24" s="290">
        <f>C24/B24*100</f>
        <v>117.5115207373272</v>
      </c>
      <c r="E24" s="270">
        <f>B24/B29*100</f>
        <v>0.10859067321213212</v>
      </c>
      <c r="F24" s="319">
        <f>C24/C29*100</f>
        <v>0.11231451588039167</v>
      </c>
      <c r="G24" s="227">
        <f t="shared" si="4"/>
        <v>4340</v>
      </c>
      <c r="H24" s="239">
        <f t="shared" si="5"/>
        <v>5100</v>
      </c>
      <c r="I24" s="254">
        <f>H24/G24*100</f>
        <v>117.51152073732717</v>
      </c>
      <c r="J24" s="270"/>
      <c r="K24" s="214"/>
      <c r="L24" s="269"/>
      <c r="M24" s="52"/>
      <c r="N24" s="53"/>
      <c r="O24" s="74"/>
      <c r="P24" s="220">
        <v>5</v>
      </c>
      <c r="Q24" s="118"/>
      <c r="R24" s="299">
        <v>5</v>
      </c>
      <c r="S24" s="271"/>
      <c r="T24" s="236">
        <f t="shared" si="10"/>
        <v>5</v>
      </c>
      <c r="U24" s="214"/>
    </row>
    <row r="25" spans="1:21" ht="21" customHeight="1" thickBot="1">
      <c r="A25" s="283" t="s">
        <v>281</v>
      </c>
      <c r="B25" s="288">
        <v>18.899999999999999</v>
      </c>
      <c r="C25" s="51">
        <v>35.6</v>
      </c>
      <c r="D25" s="290">
        <f>C25/B25*100</f>
        <v>188.35978835978838</v>
      </c>
      <c r="E25" s="270">
        <f>B25/B29*100</f>
        <v>9.457897344282476E-2</v>
      </c>
      <c r="F25" s="319">
        <f>C25/C29*100</f>
        <v>0.15679987315066446</v>
      </c>
      <c r="G25" s="227">
        <f t="shared" si="4"/>
        <v>2099.9999999999995</v>
      </c>
      <c r="H25" s="239">
        <f t="shared" si="5"/>
        <v>3955.5555555555557</v>
      </c>
      <c r="I25" s="254">
        <f t="shared" ref="I25:I28" si="11">H25/G25*100</f>
        <v>188.35978835978841</v>
      </c>
      <c r="J25" s="270"/>
      <c r="K25" s="214"/>
      <c r="L25" s="269"/>
      <c r="M25" s="52"/>
      <c r="N25" s="53"/>
      <c r="O25" s="74"/>
      <c r="P25" s="220">
        <v>9</v>
      </c>
      <c r="Q25" s="118"/>
      <c r="R25" s="299">
        <v>9</v>
      </c>
      <c r="S25" s="271"/>
      <c r="T25" s="236">
        <f t="shared" si="10"/>
        <v>9</v>
      </c>
      <c r="U25" s="214"/>
    </row>
    <row r="26" spans="1:21" ht="21" customHeight="1" thickBot="1">
      <c r="A26" s="283" t="s">
        <v>282</v>
      </c>
      <c r="B26" s="288">
        <v>7.5</v>
      </c>
      <c r="C26" s="51">
        <v>9.5</v>
      </c>
      <c r="D26" s="290">
        <f>C26/B26*100</f>
        <v>126.66666666666666</v>
      </c>
      <c r="E26" s="270">
        <f>B26/B29*100</f>
        <v>3.75313386677876E-2</v>
      </c>
      <c r="F26" s="319">
        <f>C26/C29*100</f>
        <v>4.1842662778969447E-2</v>
      </c>
      <c r="G26" s="227">
        <f t="shared" si="4"/>
        <v>3750</v>
      </c>
      <c r="H26" s="239">
        <f t="shared" si="5"/>
        <v>4750</v>
      </c>
      <c r="I26" s="254">
        <f t="shared" si="11"/>
        <v>126.66666666666666</v>
      </c>
      <c r="J26" s="270"/>
      <c r="K26" s="214"/>
      <c r="L26" s="269"/>
      <c r="M26" s="52"/>
      <c r="N26" s="53"/>
      <c r="O26" s="74"/>
      <c r="P26" s="220">
        <v>2</v>
      </c>
      <c r="Q26" s="118"/>
      <c r="R26" s="299">
        <v>2</v>
      </c>
      <c r="S26" s="271"/>
      <c r="T26" s="236">
        <f>R26+S26</f>
        <v>2</v>
      </c>
      <c r="U26" s="214"/>
    </row>
    <row r="27" spans="1:21" ht="21" customHeight="1" thickBot="1">
      <c r="A27" s="283" t="s">
        <v>376</v>
      </c>
      <c r="B27" s="585"/>
      <c r="C27" s="586">
        <v>20.2</v>
      </c>
      <c r="D27" s="587"/>
      <c r="E27" s="270"/>
      <c r="F27" s="319"/>
      <c r="G27" s="227"/>
      <c r="H27" s="239">
        <v>2885</v>
      </c>
      <c r="I27" s="254"/>
      <c r="J27" s="270"/>
      <c r="K27" s="214">
        <v>0.7</v>
      </c>
      <c r="L27" s="269"/>
      <c r="M27" s="588"/>
      <c r="N27" s="53"/>
      <c r="O27" s="74"/>
      <c r="P27" s="589"/>
      <c r="Q27" s="271"/>
      <c r="R27" s="299">
        <v>18</v>
      </c>
      <c r="S27" s="271"/>
      <c r="T27" s="236">
        <v>18</v>
      </c>
      <c r="U27" s="214"/>
    </row>
    <row r="28" spans="1:21" ht="21" customHeight="1" thickBot="1">
      <c r="A28" s="308" t="s">
        <v>286</v>
      </c>
      <c r="B28" s="291">
        <v>1572.2</v>
      </c>
      <c r="C28" s="55">
        <v>3946.6</v>
      </c>
      <c r="D28" s="292">
        <f>C28/B28*100</f>
        <v>251.02404274265359</v>
      </c>
      <c r="E28" s="270">
        <f>B28/B29*100</f>
        <v>7.86756942046609</v>
      </c>
      <c r="F28" s="644">
        <f>C28/C29*100</f>
        <v>17.382763465629559</v>
      </c>
      <c r="G28" s="227">
        <v>3815</v>
      </c>
      <c r="H28" s="239">
        <f t="shared" si="5"/>
        <v>5206.5963060686017</v>
      </c>
      <c r="I28" s="254">
        <f t="shared" si="11"/>
        <v>136.4769673936724</v>
      </c>
      <c r="J28" s="270">
        <v>1317.8</v>
      </c>
      <c r="K28" s="214">
        <v>3841.4</v>
      </c>
      <c r="L28" s="304">
        <f>K28/J28*100</f>
        <v>291.50098649263924</v>
      </c>
      <c r="M28" s="300"/>
      <c r="N28" s="141">
        <f>K28/C28*100</f>
        <v>97.334414432676226</v>
      </c>
      <c r="O28" s="74">
        <f>N28-M28</f>
        <v>97.334414432676226</v>
      </c>
      <c r="P28" s="302">
        <v>668</v>
      </c>
      <c r="Q28" s="298"/>
      <c r="R28" s="299">
        <v>758</v>
      </c>
      <c r="S28" s="271"/>
      <c r="T28" s="236">
        <v>758</v>
      </c>
      <c r="U28" s="214"/>
    </row>
    <row r="29" spans="1:21" ht="22.2" customHeight="1" thickBot="1">
      <c r="A29" s="223" t="s">
        <v>48</v>
      </c>
      <c r="B29" s="285">
        <f>SUM(B5:B28)</f>
        <v>19983.3</v>
      </c>
      <c r="C29" s="643">
        <f>SUM(C5:C28)</f>
        <v>22704.099999999995</v>
      </c>
      <c r="D29" s="286">
        <f t="shared" si="0"/>
        <v>113.61536883297552</v>
      </c>
      <c r="E29" s="273">
        <v>100</v>
      </c>
      <c r="F29" s="273">
        <v>100</v>
      </c>
      <c r="G29" s="584">
        <v>4268</v>
      </c>
      <c r="H29" s="837">
        <v>4889</v>
      </c>
      <c r="I29" s="286">
        <f>H29/G29*100</f>
        <v>114.55014058106843</v>
      </c>
      <c r="J29" s="272">
        <f>SUM(J5:J28)</f>
        <v>18641.599999999999</v>
      </c>
      <c r="K29" s="273">
        <f>SUM(K5:K28)</f>
        <v>21006.800000000003</v>
      </c>
      <c r="L29" s="274">
        <f>K29/J29*100</f>
        <v>112.68775212428119</v>
      </c>
      <c r="M29" s="305">
        <f>J29/B29*100</f>
        <v>93.285893721257253</v>
      </c>
      <c r="N29" s="306">
        <f>K29/C29*100</f>
        <v>92.524257733184783</v>
      </c>
      <c r="O29" s="307">
        <f>N29-M29</f>
        <v>-0.76163598807247013</v>
      </c>
      <c r="P29" s="301">
        <f>SUM(P5:P28)</f>
        <v>4518</v>
      </c>
      <c r="Q29" s="301">
        <f>SUM(Q5:Q28)</f>
        <v>478</v>
      </c>
      <c r="R29" s="645">
        <f>SUM(R5:R28)</f>
        <v>4656</v>
      </c>
      <c r="S29" s="237">
        <f>SUM(S5:S28)</f>
        <v>345</v>
      </c>
      <c r="T29" s="237">
        <f>SUM(T5:T28)</f>
        <v>5001</v>
      </c>
      <c r="U29" s="102"/>
    </row>
    <row r="30" spans="1:21" s="107" customFormat="1" ht="10.199999999999999">
      <c r="C30" s="451"/>
      <c r="H30" s="452"/>
      <c r="R30" s="451"/>
    </row>
    <row r="31" spans="1:21" ht="15.6">
      <c r="R31" s="373"/>
    </row>
  </sheetData>
  <mergeCells count="15">
    <mergeCell ref="B3:C3"/>
    <mergeCell ref="A1:O1"/>
    <mergeCell ref="G2:I2"/>
    <mergeCell ref="B2:D2"/>
    <mergeCell ref="J2:L2"/>
    <mergeCell ref="M2:O2"/>
    <mergeCell ref="R3:S3"/>
    <mergeCell ref="P2:S2"/>
    <mergeCell ref="P3:Q3"/>
    <mergeCell ref="E2:F2"/>
    <mergeCell ref="G3:H3"/>
    <mergeCell ref="J3:K3"/>
    <mergeCell ref="M3:N3"/>
    <mergeCell ref="E3:F3"/>
    <mergeCell ref="O3:O4"/>
  </mergeCells>
  <phoneticPr fontId="24" type="noConversion"/>
  <pageMargins left="0" right="0" top="0.15748031496062992" bottom="0" header="0.27559055118110237" footer="0.1574803149606299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AF73"/>
  <sheetViews>
    <sheetView zoomScale="80" zoomScaleNormal="80" zoomScaleSheetLayoutView="100" workbookViewId="0">
      <pane xSplit="1" ySplit="4" topLeftCell="E5" activePane="bottomRight" state="frozen"/>
      <selection pane="topRight" activeCell="C1" sqref="C1"/>
      <selection pane="bottomLeft" activeCell="A5" sqref="A5"/>
      <selection pane="bottomRight" activeCell="I9" sqref="I9"/>
    </sheetView>
  </sheetViews>
  <sheetFormatPr defaultColWidth="8.90625" defaultRowHeight="15"/>
  <cols>
    <col min="1" max="1" width="21.6328125" style="37" customWidth="1"/>
    <col min="2" max="2" width="7.6328125" style="37" customWidth="1"/>
    <col min="3" max="3" width="7.08984375" style="37" customWidth="1"/>
    <col min="4" max="4" width="7.1796875" style="37" customWidth="1"/>
    <col min="5" max="5" width="5.81640625" style="37" customWidth="1"/>
    <col min="6" max="6" width="5" style="37" customWidth="1"/>
    <col min="7" max="7" width="7" style="37" customWidth="1"/>
    <col min="8" max="8" width="6.36328125" style="37" customWidth="1"/>
    <col min="9" max="9" width="6.6328125" style="37" customWidth="1"/>
    <col min="10" max="11" width="6.1796875" style="37" customWidth="1"/>
    <col min="12" max="12" width="5.90625" style="37" customWidth="1"/>
    <col min="13" max="13" width="5.6328125" style="37" customWidth="1"/>
    <col min="14" max="14" width="5.81640625" style="37" customWidth="1"/>
    <col min="15" max="15" width="5.36328125" style="37" customWidth="1"/>
    <col min="16" max="16" width="5.81640625" style="37" customWidth="1"/>
    <col min="17" max="17" width="5.36328125" style="37" customWidth="1"/>
    <col min="18" max="18" width="4.81640625" style="37" customWidth="1"/>
    <col min="19" max="19" width="5.36328125" style="37" customWidth="1"/>
    <col min="20" max="20" width="5.6328125" style="37" customWidth="1"/>
    <col min="21" max="21" width="5.08984375" style="37" customWidth="1"/>
    <col min="22" max="22" width="6.81640625" style="37" customWidth="1"/>
    <col min="23" max="23" width="6.453125" style="37" customWidth="1"/>
    <col min="24" max="24" width="5.1796875" style="37" customWidth="1"/>
    <col min="25" max="25" width="4.90625" style="37" customWidth="1"/>
    <col min="26" max="26" width="7.1796875" style="37" customWidth="1"/>
    <col min="27" max="27" width="8.6328125" style="37" customWidth="1"/>
    <col min="28" max="28" width="6.90625" style="37" customWidth="1"/>
    <col min="29" max="29" width="6.81640625" style="37" customWidth="1"/>
    <col min="30" max="16384" width="8.90625" style="37"/>
  </cols>
  <sheetData>
    <row r="1" spans="1:32" ht="31.5" customHeight="1" thickBot="1">
      <c r="A1" s="937" t="s">
        <v>415</v>
      </c>
      <c r="B1" s="937"/>
      <c r="C1" s="937"/>
      <c r="D1" s="937"/>
      <c r="E1" s="937"/>
      <c r="F1" s="937"/>
      <c r="G1" s="937"/>
      <c r="H1" s="937"/>
      <c r="I1" s="937"/>
      <c r="J1" s="937"/>
      <c r="K1" s="937"/>
      <c r="L1" s="937"/>
      <c r="M1" s="937"/>
      <c r="N1" s="937"/>
      <c r="O1" s="937"/>
      <c r="P1" s="937"/>
      <c r="Q1" s="937"/>
      <c r="R1" s="937"/>
      <c r="S1" s="937"/>
      <c r="T1" s="937"/>
      <c r="U1" s="937"/>
      <c r="V1" s="471"/>
      <c r="W1" s="471"/>
      <c r="X1" s="471"/>
      <c r="Y1" s="471"/>
      <c r="Z1" s="471" t="s">
        <v>392</v>
      </c>
      <c r="AA1" s="471"/>
      <c r="AB1" s="471"/>
      <c r="AC1" s="471"/>
      <c r="AD1" s="936"/>
      <c r="AE1" s="936"/>
      <c r="AF1" s="936"/>
    </row>
    <row r="2" spans="1:32" ht="24.9" customHeight="1" thickBot="1">
      <c r="A2" s="923"/>
      <c r="B2" s="933" t="s">
        <v>277</v>
      </c>
      <c r="C2" s="934"/>
      <c r="D2" s="934"/>
      <c r="E2" s="934"/>
      <c r="F2" s="934"/>
      <c r="G2" s="935"/>
      <c r="H2" s="930" t="s">
        <v>416</v>
      </c>
      <c r="I2" s="931"/>
      <c r="J2" s="931"/>
      <c r="K2" s="932"/>
      <c r="L2" s="933" t="s">
        <v>278</v>
      </c>
      <c r="M2" s="934"/>
      <c r="N2" s="934"/>
      <c r="O2" s="934"/>
      <c r="P2" s="934"/>
      <c r="Q2" s="935"/>
      <c r="R2" s="930" t="s">
        <v>416</v>
      </c>
      <c r="S2" s="931"/>
      <c r="T2" s="931"/>
      <c r="U2" s="932"/>
      <c r="V2" s="938" t="s">
        <v>344</v>
      </c>
      <c r="W2" s="941"/>
      <c r="X2" s="941"/>
      <c r="Y2" s="939"/>
      <c r="Z2" s="454" t="s">
        <v>89</v>
      </c>
      <c r="AA2" s="455">
        <v>2017</v>
      </c>
      <c r="AB2" s="454" t="s">
        <v>90</v>
      </c>
      <c r="AC2" s="455">
        <v>2017</v>
      </c>
    </row>
    <row r="3" spans="1:32" ht="31.95" customHeight="1" thickBot="1">
      <c r="A3" s="923"/>
      <c r="B3" s="928" t="s">
        <v>340</v>
      </c>
      <c r="C3" s="926" t="s">
        <v>113</v>
      </c>
      <c r="D3" s="926" t="s">
        <v>114</v>
      </c>
      <c r="E3" s="926" t="s">
        <v>275</v>
      </c>
      <c r="F3" s="924" t="s">
        <v>276</v>
      </c>
      <c r="G3" s="926" t="s">
        <v>333</v>
      </c>
      <c r="H3" s="921" t="s">
        <v>400</v>
      </c>
      <c r="I3" s="921" t="s">
        <v>401</v>
      </c>
      <c r="J3" s="921" t="s">
        <v>275</v>
      </c>
      <c r="K3" s="921" t="s">
        <v>333</v>
      </c>
      <c r="L3" s="928" t="s">
        <v>340</v>
      </c>
      <c r="M3" s="926" t="s">
        <v>113</v>
      </c>
      <c r="N3" s="926" t="s">
        <v>114</v>
      </c>
      <c r="O3" s="926" t="s">
        <v>275</v>
      </c>
      <c r="P3" s="924" t="s">
        <v>276</v>
      </c>
      <c r="Q3" s="926" t="s">
        <v>333</v>
      </c>
      <c r="R3" s="921" t="s">
        <v>400</v>
      </c>
      <c r="S3" s="921" t="s">
        <v>401</v>
      </c>
      <c r="T3" s="921" t="s">
        <v>275</v>
      </c>
      <c r="U3" s="921" t="s">
        <v>333</v>
      </c>
      <c r="V3" s="938" t="s">
        <v>43</v>
      </c>
      <c r="W3" s="939"/>
      <c r="X3" s="938" t="s">
        <v>44</v>
      </c>
      <c r="Y3" s="939"/>
      <c r="Z3" s="454" t="s">
        <v>0</v>
      </c>
      <c r="AA3" s="472" t="s">
        <v>11</v>
      </c>
      <c r="AB3" s="454" t="s">
        <v>0</v>
      </c>
      <c r="AC3" s="476" t="s">
        <v>11</v>
      </c>
    </row>
    <row r="4" spans="1:32" ht="32.4" customHeight="1" thickBot="1">
      <c r="A4" s="923"/>
      <c r="B4" s="929"/>
      <c r="C4" s="940"/>
      <c r="D4" s="940"/>
      <c r="E4" s="927"/>
      <c r="F4" s="925"/>
      <c r="G4" s="927"/>
      <c r="H4" s="922"/>
      <c r="I4" s="922"/>
      <c r="J4" s="922"/>
      <c r="K4" s="922"/>
      <c r="L4" s="929"/>
      <c r="M4" s="940"/>
      <c r="N4" s="940"/>
      <c r="O4" s="927"/>
      <c r="P4" s="925"/>
      <c r="Q4" s="927"/>
      <c r="R4" s="922"/>
      <c r="S4" s="922"/>
      <c r="T4" s="922"/>
      <c r="U4" s="922"/>
      <c r="V4" s="723" t="s">
        <v>46</v>
      </c>
      <c r="W4" s="724" t="s">
        <v>409</v>
      </c>
      <c r="X4" s="725" t="s">
        <v>46</v>
      </c>
      <c r="Y4" s="833" t="s">
        <v>409</v>
      </c>
      <c r="Z4" s="473" t="s">
        <v>16</v>
      </c>
      <c r="AA4" s="474" t="s">
        <v>47</v>
      </c>
      <c r="AB4" s="473" t="s">
        <v>16</v>
      </c>
      <c r="AC4" s="477" t="s">
        <v>47</v>
      </c>
    </row>
    <row r="5" spans="1:32" ht="23.1" customHeight="1" thickBot="1">
      <c r="A5" s="381" t="s">
        <v>325</v>
      </c>
      <c r="B5" s="383">
        <v>3755</v>
      </c>
      <c r="C5" s="385">
        <f>H5+Z5</f>
        <v>2789</v>
      </c>
      <c r="D5" s="78">
        <f>I5+AA5</f>
        <v>2827.2999999999997</v>
      </c>
      <c r="E5" s="57">
        <f>SUM(D5/C5)*100</f>
        <v>101.37325206167085</v>
      </c>
      <c r="F5" s="57">
        <f>D5/B5*100</f>
        <v>75.294274300932088</v>
      </c>
      <c r="G5" s="57">
        <f>D5/V5*100</f>
        <v>106.87608679216751</v>
      </c>
      <c r="H5" s="456">
        <v>310</v>
      </c>
      <c r="I5" s="341">
        <v>259.10000000000002</v>
      </c>
      <c r="J5" s="341">
        <f>SUM(I5/H5)*100</f>
        <v>83.580645161290334</v>
      </c>
      <c r="K5" s="341">
        <f>I5/W5*100</f>
        <v>114.29201588001764</v>
      </c>
      <c r="L5" s="379">
        <v>114</v>
      </c>
      <c r="M5" s="296">
        <f>R5+AB5</f>
        <v>78</v>
      </c>
      <c r="N5" s="78">
        <f t="shared" ref="N5:N16" si="0">AC5+S5</f>
        <v>1.8</v>
      </c>
      <c r="O5" s="57">
        <f>SUM(N5/M5)*100</f>
        <v>2.3076923076923079</v>
      </c>
      <c r="P5" s="57">
        <f>N5/L5*100</f>
        <v>1.5789473684210527</v>
      </c>
      <c r="Q5" s="58">
        <f>N5/X5*100</f>
        <v>20.224719101123593</v>
      </c>
      <c r="R5" s="456">
        <v>11</v>
      </c>
      <c r="S5" s="388">
        <v>0.9</v>
      </c>
      <c r="T5" s="341">
        <f>SUM(S5/R5)*100</f>
        <v>8.1818181818181817</v>
      </c>
      <c r="U5" s="716"/>
      <c r="V5" s="717">
        <v>2645.4</v>
      </c>
      <c r="W5" s="718">
        <v>226.7</v>
      </c>
      <c r="X5" s="717">
        <v>8.9</v>
      </c>
      <c r="Y5" s="719">
        <v>1.5</v>
      </c>
      <c r="Z5" s="729">
        <v>2479</v>
      </c>
      <c r="AA5" s="730">
        <v>2568.1999999999998</v>
      </c>
      <c r="AB5" s="735">
        <v>67</v>
      </c>
      <c r="AC5" s="730">
        <v>0.9</v>
      </c>
    </row>
    <row r="6" spans="1:32" ht="23.1" customHeight="1" thickBot="1">
      <c r="A6" s="281" t="s">
        <v>82</v>
      </c>
      <c r="B6" s="383"/>
      <c r="C6" s="385"/>
      <c r="D6" s="78"/>
      <c r="E6" s="57"/>
      <c r="F6" s="57"/>
      <c r="G6" s="57"/>
      <c r="H6" s="456"/>
      <c r="I6" s="341"/>
      <c r="J6" s="341"/>
      <c r="K6" s="341"/>
      <c r="L6" s="379"/>
      <c r="M6" s="296"/>
      <c r="N6" s="56"/>
      <c r="O6" s="57"/>
      <c r="P6" s="57"/>
      <c r="Q6" s="58"/>
      <c r="R6" s="456"/>
      <c r="S6" s="388"/>
      <c r="T6" s="341"/>
      <c r="U6" s="716"/>
      <c r="V6" s="720"/>
      <c r="W6" s="718"/>
      <c r="X6" s="720"/>
      <c r="Y6" s="719"/>
      <c r="Z6" s="731"/>
      <c r="AA6" s="732"/>
      <c r="AB6" s="737"/>
      <c r="AC6" s="732"/>
    </row>
    <row r="7" spans="1:32" ht="23.1" customHeight="1" thickBot="1">
      <c r="A7" s="281" t="s">
        <v>81</v>
      </c>
      <c r="B7" s="383"/>
      <c r="C7" s="385"/>
      <c r="D7" s="827"/>
      <c r="E7" s="58"/>
      <c r="F7" s="57"/>
      <c r="G7" s="57" t="e">
        <f t="shared" ref="G7:G28" si="1">D7/V7*100</f>
        <v>#DIV/0!</v>
      </c>
      <c r="H7" s="456"/>
      <c r="I7" s="341"/>
      <c r="J7" s="342"/>
      <c r="K7" s="341" t="e">
        <f t="shared" ref="K7:K28" si="2">I7/W7*100</f>
        <v>#DIV/0!</v>
      </c>
      <c r="L7" s="379">
        <v>78</v>
      </c>
      <c r="M7" s="296">
        <f t="shared" ref="M7:M16" si="3">R7+AB7</f>
        <v>63</v>
      </c>
      <c r="N7" s="56">
        <f t="shared" si="0"/>
        <v>49.1</v>
      </c>
      <c r="O7" s="58">
        <f>SUM(N7/M7)*100</f>
        <v>77.936507936507937</v>
      </c>
      <c r="P7" s="58">
        <f t="shared" ref="P7:P20" si="4">N7/L7*100</f>
        <v>62.948717948717949</v>
      </c>
      <c r="Q7" s="58">
        <f>N7/X7*100</f>
        <v>22.409858512094935</v>
      </c>
      <c r="R7" s="456">
        <v>5</v>
      </c>
      <c r="S7" s="388">
        <v>5.7</v>
      </c>
      <c r="T7" s="341">
        <f>SUM(S7/R7)*100</f>
        <v>114.00000000000001</v>
      </c>
      <c r="U7" s="716">
        <f>S7/Y7*100</f>
        <v>70.370370370370367</v>
      </c>
      <c r="V7" s="717"/>
      <c r="W7" s="718"/>
      <c r="X7" s="717">
        <v>219.1</v>
      </c>
      <c r="Y7" s="719">
        <v>8.1</v>
      </c>
      <c r="Z7" s="731"/>
      <c r="AA7" s="732"/>
      <c r="AB7" s="736">
        <v>58</v>
      </c>
      <c r="AC7" s="734">
        <v>43.4</v>
      </c>
    </row>
    <row r="8" spans="1:32" ht="23.1" customHeight="1" thickBot="1">
      <c r="A8" s="281" t="s">
        <v>273</v>
      </c>
      <c r="B8" s="383">
        <v>550</v>
      </c>
      <c r="C8" s="385">
        <f t="shared" ref="C8:C27" si="5">H8+Z8</f>
        <v>443</v>
      </c>
      <c r="D8" s="827">
        <f t="shared" ref="D8:D26" si="6">I8+AA8</f>
        <v>622.69999999999993</v>
      </c>
      <c r="E8" s="58">
        <v>42.2</v>
      </c>
      <c r="F8" s="57">
        <f t="shared" ref="F8:F19" si="7">D8/B8*100</f>
        <v>113.21818181818179</v>
      </c>
      <c r="G8" s="57">
        <f t="shared" si="1"/>
        <v>149.22118380062304</v>
      </c>
      <c r="H8" s="456">
        <v>44</v>
      </c>
      <c r="I8" s="341">
        <v>78.3</v>
      </c>
      <c r="J8" s="342">
        <f>SUM(I8/H8)*100</f>
        <v>177.95454545454547</v>
      </c>
      <c r="K8" s="341">
        <f t="shared" si="2"/>
        <v>185.98574821852731</v>
      </c>
      <c r="L8" s="379">
        <v>16</v>
      </c>
      <c r="M8" s="296">
        <f t="shared" si="3"/>
        <v>11</v>
      </c>
      <c r="N8" s="56">
        <f t="shared" si="0"/>
        <v>0.8</v>
      </c>
      <c r="O8" s="57">
        <f>SUM(N8/M8)*100</f>
        <v>7.2727272727272734</v>
      </c>
      <c r="P8" s="57">
        <f t="shared" si="4"/>
        <v>5</v>
      </c>
      <c r="Q8" s="58"/>
      <c r="R8" s="456">
        <v>1</v>
      </c>
      <c r="S8" s="388">
        <v>0.4</v>
      </c>
      <c r="T8" s="341">
        <f>SUM(S8/R8)*100</f>
        <v>40</v>
      </c>
      <c r="U8" s="716"/>
      <c r="V8" s="717">
        <v>417.3</v>
      </c>
      <c r="W8" s="718">
        <v>42.1</v>
      </c>
      <c r="X8" s="717">
        <v>0.9</v>
      </c>
      <c r="Y8" s="719">
        <v>0.5</v>
      </c>
      <c r="Z8" s="733">
        <v>399</v>
      </c>
      <c r="AA8" s="734">
        <v>544.4</v>
      </c>
      <c r="AB8" s="736">
        <v>10</v>
      </c>
      <c r="AC8" s="734">
        <v>0.4</v>
      </c>
    </row>
    <row r="9" spans="1:32" ht="23.1" customHeight="1" thickBot="1">
      <c r="A9" s="281" t="s">
        <v>209</v>
      </c>
      <c r="B9" s="383">
        <v>436</v>
      </c>
      <c r="C9" s="385">
        <f t="shared" si="5"/>
        <v>341</v>
      </c>
      <c r="D9" s="827">
        <f t="shared" si="6"/>
        <v>407.6</v>
      </c>
      <c r="E9" s="57">
        <f t="shared" ref="E9:E14" si="8">SUM(D9/C9)*100</f>
        <v>119.53079178885631</v>
      </c>
      <c r="F9" s="57">
        <f t="shared" si="7"/>
        <v>93.486238532110093</v>
      </c>
      <c r="G9" s="57">
        <f t="shared" si="1"/>
        <v>125.06903958269409</v>
      </c>
      <c r="H9" s="456">
        <v>39</v>
      </c>
      <c r="I9" s="341">
        <v>57.3</v>
      </c>
      <c r="J9" s="341">
        <f t="shared" ref="J9:J14" si="9">SUM(I9/H9)*100</f>
        <v>146.92307692307691</v>
      </c>
      <c r="K9" s="341">
        <f t="shared" si="2"/>
        <v>162.32294617563741</v>
      </c>
      <c r="L9" s="379">
        <v>33</v>
      </c>
      <c r="M9" s="296">
        <f t="shared" si="3"/>
        <v>24</v>
      </c>
      <c r="N9" s="56">
        <f t="shared" si="0"/>
        <v>5</v>
      </c>
      <c r="O9" s="57">
        <f t="shared" ref="O9:O16" si="10">SUM(N9/M9)*100</f>
        <v>20.833333333333336</v>
      </c>
      <c r="P9" s="57">
        <f t="shared" si="4"/>
        <v>15.151515151515152</v>
      </c>
      <c r="Q9" s="58"/>
      <c r="R9" s="456">
        <v>3</v>
      </c>
      <c r="S9" s="388">
        <v>0.7</v>
      </c>
      <c r="T9" s="341">
        <f t="shared" ref="T9:T16" si="11">SUM(S9/R9)*100</f>
        <v>23.333333333333332</v>
      </c>
      <c r="U9" s="716"/>
      <c r="V9" s="717">
        <v>325.89999999999998</v>
      </c>
      <c r="W9" s="718">
        <v>35.299999999999997</v>
      </c>
      <c r="X9" s="717">
        <v>2.7</v>
      </c>
      <c r="Y9" s="719">
        <v>0.4</v>
      </c>
      <c r="Z9" s="733">
        <v>302</v>
      </c>
      <c r="AA9" s="734">
        <v>350.3</v>
      </c>
      <c r="AB9" s="736">
        <v>21</v>
      </c>
      <c r="AC9" s="734">
        <v>4.3</v>
      </c>
    </row>
    <row r="10" spans="1:32" ht="23.1" customHeight="1" thickBot="1">
      <c r="A10" s="281" t="s">
        <v>75</v>
      </c>
      <c r="B10" s="383">
        <v>3046</v>
      </c>
      <c r="C10" s="385">
        <f t="shared" si="5"/>
        <v>2327</v>
      </c>
      <c r="D10" s="827">
        <f t="shared" si="6"/>
        <v>2420.6</v>
      </c>
      <c r="E10" s="58">
        <f t="shared" si="8"/>
        <v>104.02234636871508</v>
      </c>
      <c r="F10" s="57">
        <f t="shared" si="7"/>
        <v>79.468154957321076</v>
      </c>
      <c r="G10" s="57">
        <f t="shared" si="1"/>
        <v>107.3770128199441</v>
      </c>
      <c r="H10" s="456">
        <v>210</v>
      </c>
      <c r="I10" s="341">
        <v>226.1</v>
      </c>
      <c r="J10" s="342">
        <f t="shared" si="9"/>
        <v>107.66666666666667</v>
      </c>
      <c r="K10" s="341">
        <f t="shared" si="2"/>
        <v>114.30738119312436</v>
      </c>
      <c r="L10" s="379">
        <v>114</v>
      </c>
      <c r="M10" s="296">
        <f t="shared" si="3"/>
        <v>78</v>
      </c>
      <c r="N10" s="56">
        <f t="shared" si="0"/>
        <v>14.200000000000001</v>
      </c>
      <c r="O10" s="58">
        <f t="shared" si="10"/>
        <v>18.205128205128208</v>
      </c>
      <c r="P10" s="57">
        <f t="shared" si="4"/>
        <v>12.456140350877194</v>
      </c>
      <c r="Q10" s="58">
        <f t="shared" ref="Q10:Q16" si="12">N10/X10*100</f>
        <v>40.804597701149433</v>
      </c>
      <c r="R10" s="456">
        <v>10</v>
      </c>
      <c r="S10" s="388">
        <v>0.9</v>
      </c>
      <c r="T10" s="341">
        <f t="shared" si="11"/>
        <v>9</v>
      </c>
      <c r="U10" s="716">
        <f>S10/Y10*100</f>
        <v>60</v>
      </c>
      <c r="V10" s="717">
        <v>2254.3000000000002</v>
      </c>
      <c r="W10" s="718">
        <v>197.8</v>
      </c>
      <c r="X10" s="717">
        <v>34.799999999999997</v>
      </c>
      <c r="Y10" s="719">
        <v>1.5</v>
      </c>
      <c r="Z10" s="733">
        <v>2117</v>
      </c>
      <c r="AA10" s="734">
        <v>2194.5</v>
      </c>
      <c r="AB10" s="736">
        <v>68</v>
      </c>
      <c r="AC10" s="734">
        <v>13.3</v>
      </c>
    </row>
    <row r="11" spans="1:32" ht="23.1" customHeight="1" thickBot="1">
      <c r="A11" s="281" t="s">
        <v>76</v>
      </c>
      <c r="B11" s="383"/>
      <c r="C11" s="385"/>
      <c r="D11" s="827"/>
      <c r="E11" s="57"/>
      <c r="F11" s="57"/>
      <c r="G11" s="57" t="e">
        <f t="shared" si="1"/>
        <v>#DIV/0!</v>
      </c>
      <c r="H11" s="456"/>
      <c r="I11" s="341"/>
      <c r="J11" s="341"/>
      <c r="K11" s="341" t="e">
        <f t="shared" si="2"/>
        <v>#DIV/0!</v>
      </c>
      <c r="L11" s="379">
        <v>4</v>
      </c>
      <c r="M11" s="296">
        <f t="shared" si="3"/>
        <v>4</v>
      </c>
      <c r="N11" s="56">
        <f t="shared" si="0"/>
        <v>0</v>
      </c>
      <c r="O11" s="58">
        <f t="shared" si="10"/>
        <v>0</v>
      </c>
      <c r="P11" s="58">
        <f t="shared" si="4"/>
        <v>0</v>
      </c>
      <c r="Q11" s="58">
        <f t="shared" si="12"/>
        <v>0</v>
      </c>
      <c r="R11" s="456"/>
      <c r="S11" s="388"/>
      <c r="T11" s="342"/>
      <c r="U11" s="716" t="e">
        <f>S11/Y11*100</f>
        <v>#DIV/0!</v>
      </c>
      <c r="V11" s="717"/>
      <c r="W11" s="718"/>
      <c r="X11" s="717">
        <v>25</v>
      </c>
      <c r="Y11" s="719"/>
      <c r="Z11" s="731"/>
      <c r="AA11" s="732"/>
      <c r="AB11" s="736">
        <v>4</v>
      </c>
      <c r="AC11" s="734">
        <v>0</v>
      </c>
    </row>
    <row r="12" spans="1:32" ht="23.1" customHeight="1" thickBot="1">
      <c r="A12" s="281" t="s">
        <v>77</v>
      </c>
      <c r="B12" s="383">
        <v>411</v>
      </c>
      <c r="C12" s="385">
        <f t="shared" si="5"/>
        <v>311</v>
      </c>
      <c r="D12" s="827">
        <f t="shared" si="6"/>
        <v>353.1</v>
      </c>
      <c r="E12" s="58">
        <f t="shared" si="8"/>
        <v>113.53697749196144</v>
      </c>
      <c r="F12" s="57">
        <f t="shared" si="7"/>
        <v>85.912408759124091</v>
      </c>
      <c r="G12" s="57">
        <f t="shared" si="1"/>
        <v>68.060909791827299</v>
      </c>
      <c r="H12" s="456">
        <v>34</v>
      </c>
      <c r="I12" s="341">
        <v>31.8</v>
      </c>
      <c r="J12" s="342">
        <f t="shared" si="9"/>
        <v>93.529411764705884</v>
      </c>
      <c r="K12" s="341">
        <f t="shared" si="2"/>
        <v>69.73684210526315</v>
      </c>
      <c r="L12" s="379">
        <v>12</v>
      </c>
      <c r="M12" s="296">
        <f t="shared" si="3"/>
        <v>9</v>
      </c>
      <c r="N12" s="56">
        <f t="shared" si="0"/>
        <v>0.8</v>
      </c>
      <c r="O12" s="58">
        <f t="shared" si="10"/>
        <v>8.8888888888888893</v>
      </c>
      <c r="P12" s="57">
        <f t="shared" si="4"/>
        <v>6.666666666666667</v>
      </c>
      <c r="Q12" s="58">
        <f t="shared" si="12"/>
        <v>11.940298507462686</v>
      </c>
      <c r="R12" s="456">
        <v>1</v>
      </c>
      <c r="S12" s="388">
        <v>0.4</v>
      </c>
      <c r="T12" s="341">
        <f t="shared" si="11"/>
        <v>40</v>
      </c>
      <c r="U12" s="716"/>
      <c r="V12" s="717">
        <v>518.79999999999995</v>
      </c>
      <c r="W12" s="718">
        <v>45.6</v>
      </c>
      <c r="X12" s="717">
        <v>6.7</v>
      </c>
      <c r="Y12" s="719">
        <v>0.4</v>
      </c>
      <c r="Z12" s="733">
        <v>277</v>
      </c>
      <c r="AA12" s="734">
        <v>321.3</v>
      </c>
      <c r="AB12" s="736">
        <v>8</v>
      </c>
      <c r="AC12" s="734">
        <v>0.4</v>
      </c>
    </row>
    <row r="13" spans="1:32" ht="23.1" customHeight="1" thickBot="1">
      <c r="A13" s="281" t="s">
        <v>78</v>
      </c>
      <c r="B13" s="383">
        <v>8465</v>
      </c>
      <c r="C13" s="385">
        <f t="shared" si="5"/>
        <v>6348</v>
      </c>
      <c r="D13" s="827">
        <f t="shared" si="6"/>
        <v>6366.9</v>
      </c>
      <c r="E13" s="58">
        <f t="shared" si="8"/>
        <v>100.2977315689981</v>
      </c>
      <c r="F13" s="57">
        <f t="shared" si="7"/>
        <v>75.214412285883043</v>
      </c>
      <c r="G13" s="57">
        <f t="shared" si="1"/>
        <v>100.34515366430259</v>
      </c>
      <c r="H13" s="456">
        <v>691</v>
      </c>
      <c r="I13" s="341">
        <v>647.9</v>
      </c>
      <c r="J13" s="342">
        <f t="shared" si="9"/>
        <v>93.762662807525317</v>
      </c>
      <c r="K13" s="341">
        <f t="shared" si="2"/>
        <v>93.993906862033953</v>
      </c>
      <c r="L13" s="379">
        <v>266</v>
      </c>
      <c r="M13" s="296">
        <f t="shared" si="3"/>
        <v>176</v>
      </c>
      <c r="N13" s="56">
        <f t="shared" si="0"/>
        <v>120.2</v>
      </c>
      <c r="O13" s="57">
        <f t="shared" si="10"/>
        <v>68.295454545454547</v>
      </c>
      <c r="P13" s="57">
        <f t="shared" si="4"/>
        <v>45.18796992481203</v>
      </c>
      <c r="Q13" s="58">
        <f t="shared" si="12"/>
        <v>127.33050847457628</v>
      </c>
      <c r="R13" s="456">
        <v>30</v>
      </c>
      <c r="S13" s="388">
        <v>14.4</v>
      </c>
      <c r="T13" s="342">
        <f t="shared" si="11"/>
        <v>48.000000000000007</v>
      </c>
      <c r="U13" s="716">
        <f>S13/Y13*100</f>
        <v>113.38582677165354</v>
      </c>
      <c r="V13" s="717">
        <v>6345</v>
      </c>
      <c r="W13" s="718">
        <v>689.3</v>
      </c>
      <c r="X13" s="717">
        <v>94.4</v>
      </c>
      <c r="Y13" s="719">
        <v>12.7</v>
      </c>
      <c r="Z13" s="733">
        <v>5657</v>
      </c>
      <c r="AA13" s="734">
        <v>5719</v>
      </c>
      <c r="AB13" s="736">
        <v>146</v>
      </c>
      <c r="AC13" s="734">
        <v>105.8</v>
      </c>
    </row>
    <row r="14" spans="1:32" ht="23.1" customHeight="1" thickBot="1">
      <c r="A14" s="281" t="s">
        <v>346</v>
      </c>
      <c r="B14" s="383">
        <v>3869</v>
      </c>
      <c r="C14" s="385">
        <f t="shared" si="5"/>
        <v>2912</v>
      </c>
      <c r="D14" s="827">
        <f t="shared" si="6"/>
        <v>2987.7</v>
      </c>
      <c r="E14" s="58">
        <f t="shared" si="8"/>
        <v>102.5995879120879</v>
      </c>
      <c r="F14" s="57">
        <f t="shared" si="7"/>
        <v>77.221504264667871</v>
      </c>
      <c r="G14" s="57">
        <f t="shared" si="1"/>
        <v>88.375188570414409</v>
      </c>
      <c r="H14" s="456">
        <v>324</v>
      </c>
      <c r="I14" s="341">
        <v>284</v>
      </c>
      <c r="J14" s="341">
        <f t="shared" si="9"/>
        <v>87.654320987654316</v>
      </c>
      <c r="K14" s="341"/>
      <c r="L14" s="379">
        <v>88</v>
      </c>
      <c r="M14" s="296">
        <f t="shared" si="3"/>
        <v>64</v>
      </c>
      <c r="N14" s="56">
        <f t="shared" si="0"/>
        <v>0</v>
      </c>
      <c r="O14" s="58">
        <f t="shared" si="10"/>
        <v>0</v>
      </c>
      <c r="P14" s="58">
        <f t="shared" si="4"/>
        <v>0</v>
      </c>
      <c r="Q14" s="58"/>
      <c r="R14" s="456">
        <v>8</v>
      </c>
      <c r="S14" s="388"/>
      <c r="T14" s="342">
        <f t="shared" si="11"/>
        <v>0</v>
      </c>
      <c r="U14" s="716"/>
      <c r="V14" s="717">
        <v>3380.7</v>
      </c>
      <c r="W14" s="718">
        <v>304.2</v>
      </c>
      <c r="X14" s="717">
        <v>256.39999999999998</v>
      </c>
      <c r="Y14" s="719"/>
      <c r="Z14" s="733">
        <v>2588</v>
      </c>
      <c r="AA14" s="734">
        <v>2703.7</v>
      </c>
      <c r="AB14" s="736">
        <v>56</v>
      </c>
      <c r="AC14" s="734">
        <v>0</v>
      </c>
    </row>
    <row r="15" spans="1:32" ht="23.1" customHeight="1" thickBot="1">
      <c r="A15" s="281" t="s">
        <v>357</v>
      </c>
      <c r="B15" s="383"/>
      <c r="C15" s="385"/>
      <c r="D15" s="827"/>
      <c r="E15" s="58"/>
      <c r="F15" s="57"/>
      <c r="G15" s="57" t="e">
        <f t="shared" si="1"/>
        <v>#DIV/0!</v>
      </c>
      <c r="H15" s="456"/>
      <c r="I15" s="341"/>
      <c r="J15" s="341"/>
      <c r="K15" s="341" t="e">
        <f t="shared" si="2"/>
        <v>#DIV/0!</v>
      </c>
      <c r="L15" s="379"/>
      <c r="M15" s="296"/>
      <c r="N15" s="56"/>
      <c r="O15" s="58"/>
      <c r="P15" s="58"/>
      <c r="Q15" s="58" t="e">
        <f t="shared" si="12"/>
        <v>#DIV/0!</v>
      </c>
      <c r="R15" s="456"/>
      <c r="S15" s="388"/>
      <c r="T15" s="342"/>
      <c r="U15" s="716" t="e">
        <f>S15/Y15*100</f>
        <v>#DIV/0!</v>
      </c>
      <c r="V15" s="717"/>
      <c r="W15" s="718"/>
      <c r="X15" s="717"/>
      <c r="Y15" s="719"/>
      <c r="Z15" s="731"/>
      <c r="AA15" s="732"/>
      <c r="AB15" s="737"/>
      <c r="AC15" s="732"/>
    </row>
    <row r="16" spans="1:32" ht="23.1" customHeight="1" thickBot="1">
      <c r="A16" s="281" t="s">
        <v>79</v>
      </c>
      <c r="B16" s="383"/>
      <c r="C16" s="385"/>
      <c r="D16" s="827"/>
      <c r="E16" s="58"/>
      <c r="F16" s="57"/>
      <c r="G16" s="57" t="e">
        <f t="shared" si="1"/>
        <v>#DIV/0!</v>
      </c>
      <c r="H16" s="456"/>
      <c r="I16" s="341"/>
      <c r="J16" s="342"/>
      <c r="K16" s="341" t="e">
        <f t="shared" si="2"/>
        <v>#DIV/0!</v>
      </c>
      <c r="L16" s="379">
        <v>23</v>
      </c>
      <c r="M16" s="296">
        <f t="shared" si="3"/>
        <v>17</v>
      </c>
      <c r="N16" s="56">
        <f t="shared" si="0"/>
        <v>29.3</v>
      </c>
      <c r="O16" s="57">
        <f t="shared" si="10"/>
        <v>172.35294117647061</v>
      </c>
      <c r="P16" s="57">
        <f t="shared" si="4"/>
        <v>127.39130434782608</v>
      </c>
      <c r="Q16" s="58">
        <f t="shared" si="12"/>
        <v>332.95454545454544</v>
      </c>
      <c r="R16" s="456">
        <v>2</v>
      </c>
      <c r="S16" s="388">
        <v>1.8</v>
      </c>
      <c r="T16" s="341">
        <f t="shared" si="11"/>
        <v>90</v>
      </c>
      <c r="U16" s="716"/>
      <c r="V16" s="717"/>
      <c r="W16" s="718"/>
      <c r="X16" s="717">
        <v>8.8000000000000007</v>
      </c>
      <c r="Y16" s="719">
        <v>1.8</v>
      </c>
      <c r="Z16" s="731"/>
      <c r="AA16" s="732"/>
      <c r="AB16" s="736">
        <v>15</v>
      </c>
      <c r="AC16" s="734">
        <v>27.5</v>
      </c>
    </row>
    <row r="17" spans="1:29" ht="23.1" customHeight="1" thickBot="1">
      <c r="A17" s="281" t="s">
        <v>167</v>
      </c>
      <c r="B17" s="383"/>
      <c r="C17" s="385"/>
      <c r="D17" s="827"/>
      <c r="E17" s="58"/>
      <c r="F17" s="57"/>
      <c r="G17" s="57"/>
      <c r="H17" s="456"/>
      <c r="I17" s="341"/>
      <c r="J17" s="341"/>
      <c r="K17" s="341"/>
      <c r="L17" s="380"/>
      <c r="M17" s="296"/>
      <c r="N17" s="56"/>
      <c r="O17" s="57"/>
      <c r="P17" s="57"/>
      <c r="Q17" s="58"/>
      <c r="R17" s="456"/>
      <c r="S17" s="388"/>
      <c r="T17" s="341"/>
      <c r="U17" s="716"/>
      <c r="V17" s="717"/>
      <c r="W17" s="718"/>
      <c r="X17" s="717"/>
      <c r="Y17" s="719"/>
      <c r="Z17" s="731"/>
      <c r="AA17" s="732"/>
      <c r="AB17" s="737"/>
      <c r="AC17" s="732"/>
    </row>
    <row r="18" spans="1:29" ht="23.1" customHeight="1" thickBot="1">
      <c r="A18" s="281" t="s">
        <v>132</v>
      </c>
      <c r="B18" s="383">
        <v>2302</v>
      </c>
      <c r="C18" s="385">
        <f t="shared" si="5"/>
        <v>1759</v>
      </c>
      <c r="D18" s="827">
        <f t="shared" si="6"/>
        <v>1866.6000000000001</v>
      </c>
      <c r="E18" s="58">
        <f>SUM(D18/C18)*100</f>
        <v>106.11711199545198</v>
      </c>
      <c r="F18" s="57">
        <f t="shared" si="7"/>
        <v>81.086012163336235</v>
      </c>
      <c r="G18" s="57">
        <f t="shared" si="1"/>
        <v>114.57860168191027</v>
      </c>
      <c r="H18" s="456">
        <v>181</v>
      </c>
      <c r="I18" s="341">
        <v>179.4</v>
      </c>
      <c r="J18" s="342">
        <f>SUM(I18/H18)*100</f>
        <v>99.11602209944752</v>
      </c>
      <c r="K18" s="341">
        <f t="shared" si="2"/>
        <v>101.24153498871334</v>
      </c>
      <c r="L18" s="379">
        <v>48</v>
      </c>
      <c r="M18" s="296">
        <f>R18+AB18</f>
        <v>35</v>
      </c>
      <c r="N18" s="56">
        <f t="shared" ref="N18:N26" si="13">AC18+S18</f>
        <v>1</v>
      </c>
      <c r="O18" s="58">
        <f>SUM(N18/M18)*100</f>
        <v>2.8571428571428572</v>
      </c>
      <c r="P18" s="57">
        <f t="shared" si="4"/>
        <v>2.083333333333333</v>
      </c>
      <c r="Q18" s="58">
        <f>N18/X18*100</f>
        <v>2.6954177897574123</v>
      </c>
      <c r="R18" s="456">
        <v>5</v>
      </c>
      <c r="S18" s="388">
        <v>0.5</v>
      </c>
      <c r="T18" s="342">
        <f>SUM(S18/R18)*100</f>
        <v>10</v>
      </c>
      <c r="U18" s="716">
        <f>S18/Y18*100</f>
        <v>125</v>
      </c>
      <c r="V18" s="717">
        <v>1629.1</v>
      </c>
      <c r="W18" s="718">
        <v>177.2</v>
      </c>
      <c r="X18" s="717">
        <v>37.1</v>
      </c>
      <c r="Y18" s="719">
        <v>0.4</v>
      </c>
      <c r="Z18" s="733">
        <v>1578</v>
      </c>
      <c r="AA18" s="734">
        <v>1687.2</v>
      </c>
      <c r="AB18" s="736">
        <v>30</v>
      </c>
      <c r="AC18" s="734">
        <v>0.5</v>
      </c>
    </row>
    <row r="19" spans="1:29" ht="23.1" customHeight="1" thickBot="1">
      <c r="A19" s="281" t="s">
        <v>80</v>
      </c>
      <c r="B19" s="383">
        <v>1995</v>
      </c>
      <c r="C19" s="385">
        <f t="shared" si="5"/>
        <v>1497</v>
      </c>
      <c r="D19" s="827">
        <f t="shared" si="6"/>
        <v>1550.7</v>
      </c>
      <c r="E19" s="58">
        <f>SUM(D19/C19)*100</f>
        <v>103.5871743486974</v>
      </c>
      <c r="F19" s="57">
        <f t="shared" si="7"/>
        <v>77.729323308270679</v>
      </c>
      <c r="G19" s="57">
        <f t="shared" si="1"/>
        <v>107.18877445220156</v>
      </c>
      <c r="H19" s="456">
        <v>163</v>
      </c>
      <c r="I19" s="341">
        <v>153</v>
      </c>
      <c r="J19" s="342">
        <f>SUM(I19/H19)*100</f>
        <v>93.865030674846622</v>
      </c>
      <c r="K19" s="341">
        <f t="shared" si="2"/>
        <v>109.91379310344828</v>
      </c>
      <c r="L19" s="379">
        <v>73</v>
      </c>
      <c r="M19" s="296">
        <f>R19+AB19</f>
        <v>52</v>
      </c>
      <c r="N19" s="56">
        <f t="shared" si="13"/>
        <v>0.9</v>
      </c>
      <c r="O19" s="57">
        <f>SUM(N19/M19)*100</f>
        <v>1.7307692307692308</v>
      </c>
      <c r="P19" s="57">
        <f t="shared" si="4"/>
        <v>1.2328767123287672</v>
      </c>
      <c r="Q19" s="58"/>
      <c r="R19" s="456">
        <v>7</v>
      </c>
      <c r="S19" s="388">
        <v>0.4</v>
      </c>
      <c r="T19" s="342">
        <f>SUM(S19/R19)*100</f>
        <v>5.7142857142857144</v>
      </c>
      <c r="U19" s="716"/>
      <c r="V19" s="717">
        <v>1446.7</v>
      </c>
      <c r="W19" s="718">
        <v>139.19999999999999</v>
      </c>
      <c r="X19" s="717">
        <v>0.8</v>
      </c>
      <c r="Y19" s="719">
        <v>0.8</v>
      </c>
      <c r="Z19" s="733">
        <v>1334</v>
      </c>
      <c r="AA19" s="734">
        <v>1397.7</v>
      </c>
      <c r="AB19" s="736">
        <v>45</v>
      </c>
      <c r="AC19" s="734">
        <v>0.5</v>
      </c>
    </row>
    <row r="20" spans="1:29" ht="23.1" customHeight="1" thickBot="1">
      <c r="A20" s="281" t="s">
        <v>205</v>
      </c>
      <c r="B20" s="383"/>
      <c r="C20" s="385"/>
      <c r="D20" s="827"/>
      <c r="E20" s="57"/>
      <c r="F20" s="57"/>
      <c r="G20" s="57"/>
      <c r="H20" s="388"/>
      <c r="I20" s="341"/>
      <c r="J20" s="341"/>
      <c r="K20" s="341"/>
      <c r="L20" s="379">
        <v>94</v>
      </c>
      <c r="M20" s="296">
        <f>R20+AB20</f>
        <v>69</v>
      </c>
      <c r="N20" s="56">
        <f t="shared" si="13"/>
        <v>67.8</v>
      </c>
      <c r="O20" s="57">
        <f>SUM(N20/M20)*100</f>
        <v>98.260869565217391</v>
      </c>
      <c r="P20" s="57">
        <f t="shared" si="4"/>
        <v>72.127659574468083</v>
      </c>
      <c r="Q20" s="58">
        <f t="shared" ref="Q20:Q26" si="14">N20/X20*100</f>
        <v>133.20235756385068</v>
      </c>
      <c r="R20" s="456">
        <v>8</v>
      </c>
      <c r="S20" s="388">
        <v>7</v>
      </c>
      <c r="T20" s="341">
        <f>SUM(S20/R20)*100</f>
        <v>87.5</v>
      </c>
      <c r="U20" s="716"/>
      <c r="V20" s="717">
        <v>0</v>
      </c>
      <c r="W20" s="718"/>
      <c r="X20" s="717">
        <v>50.9</v>
      </c>
      <c r="Y20" s="719">
        <v>5.2</v>
      </c>
      <c r="Z20" s="731"/>
      <c r="AA20" s="732"/>
      <c r="AB20" s="736">
        <v>61</v>
      </c>
      <c r="AC20" s="734">
        <v>60.8</v>
      </c>
    </row>
    <row r="21" spans="1:29" ht="23.1" customHeight="1" thickBot="1">
      <c r="A21" s="281" t="s">
        <v>203</v>
      </c>
      <c r="B21" s="383"/>
      <c r="C21" s="385"/>
      <c r="D21" s="827"/>
      <c r="E21" s="57"/>
      <c r="F21" s="57"/>
      <c r="G21" s="57"/>
      <c r="H21" s="388"/>
      <c r="I21" s="341"/>
      <c r="J21" s="341"/>
      <c r="K21" s="341"/>
      <c r="L21" s="379"/>
      <c r="M21" s="296"/>
      <c r="N21" s="56">
        <f t="shared" si="13"/>
        <v>0</v>
      </c>
      <c r="O21" s="57"/>
      <c r="P21" s="57"/>
      <c r="Q21" s="58"/>
      <c r="R21" s="456"/>
      <c r="S21" s="388"/>
      <c r="T21" s="341"/>
      <c r="U21" s="716"/>
      <c r="V21" s="717">
        <v>0</v>
      </c>
      <c r="W21" s="718"/>
      <c r="X21" s="717">
        <v>0</v>
      </c>
      <c r="Y21" s="719"/>
      <c r="Z21" s="731"/>
      <c r="AA21" s="732"/>
      <c r="AB21" s="737"/>
      <c r="AC21" s="734">
        <v>0</v>
      </c>
    </row>
    <row r="22" spans="1:29" ht="23.1" customHeight="1" thickBot="1">
      <c r="A22" s="281" t="s">
        <v>202</v>
      </c>
      <c r="B22" s="383"/>
      <c r="C22" s="385"/>
      <c r="D22" s="827"/>
      <c r="E22" s="57"/>
      <c r="F22" s="57"/>
      <c r="G22" s="57"/>
      <c r="H22" s="388"/>
      <c r="I22" s="341"/>
      <c r="J22" s="341"/>
      <c r="K22" s="341"/>
      <c r="L22" s="379"/>
      <c r="M22" s="296"/>
      <c r="N22" s="56">
        <f t="shared" si="13"/>
        <v>0</v>
      </c>
      <c r="O22" s="57"/>
      <c r="P22" s="57"/>
      <c r="Q22" s="58"/>
      <c r="R22" s="456"/>
      <c r="S22" s="388"/>
      <c r="T22" s="341"/>
      <c r="U22" s="716"/>
      <c r="V22" s="717">
        <v>0</v>
      </c>
      <c r="W22" s="718"/>
      <c r="X22" s="717">
        <v>0</v>
      </c>
      <c r="Y22" s="719"/>
      <c r="Z22" s="731"/>
      <c r="AA22" s="732"/>
      <c r="AB22" s="737"/>
      <c r="AC22" s="734">
        <v>0</v>
      </c>
    </row>
    <row r="23" spans="1:29" ht="23.1" customHeight="1" thickBot="1">
      <c r="A23" s="280" t="s">
        <v>200</v>
      </c>
      <c r="B23" s="384"/>
      <c r="C23" s="385"/>
      <c r="D23" s="827"/>
      <c r="E23" s="57"/>
      <c r="F23" s="57"/>
      <c r="G23" s="57"/>
      <c r="H23" s="388"/>
      <c r="I23" s="341"/>
      <c r="J23" s="341"/>
      <c r="K23" s="341"/>
      <c r="L23" s="379"/>
      <c r="M23" s="296"/>
      <c r="N23" s="56">
        <f t="shared" si="13"/>
        <v>0</v>
      </c>
      <c r="O23" s="57"/>
      <c r="P23" s="57"/>
      <c r="Q23" s="58"/>
      <c r="R23" s="456"/>
      <c r="S23" s="388"/>
      <c r="T23" s="341"/>
      <c r="U23" s="716"/>
      <c r="V23" s="717">
        <v>0</v>
      </c>
      <c r="W23" s="718"/>
      <c r="X23" s="717">
        <v>0</v>
      </c>
      <c r="Y23" s="719"/>
      <c r="Z23" s="731"/>
      <c r="AA23" s="732"/>
      <c r="AB23" s="737"/>
      <c r="AC23" s="734">
        <v>0</v>
      </c>
    </row>
    <row r="24" spans="1:29" ht="23.1" customHeight="1" thickBot="1">
      <c r="A24" s="280" t="s">
        <v>201</v>
      </c>
      <c r="B24" s="384"/>
      <c r="C24" s="385"/>
      <c r="D24" s="827"/>
      <c r="E24" s="57"/>
      <c r="F24" s="57"/>
      <c r="G24" s="57"/>
      <c r="H24" s="388"/>
      <c r="I24" s="341"/>
      <c r="J24" s="341"/>
      <c r="K24" s="341"/>
      <c r="L24" s="379"/>
      <c r="M24" s="296"/>
      <c r="N24" s="56">
        <f t="shared" si="13"/>
        <v>0</v>
      </c>
      <c r="O24" s="57"/>
      <c r="P24" s="57"/>
      <c r="Q24" s="58"/>
      <c r="R24" s="456"/>
      <c r="S24" s="388"/>
      <c r="T24" s="341"/>
      <c r="U24" s="716"/>
      <c r="V24" s="717">
        <v>0</v>
      </c>
      <c r="W24" s="718"/>
      <c r="X24" s="717">
        <v>0</v>
      </c>
      <c r="Y24" s="719"/>
      <c r="Z24" s="731"/>
      <c r="AA24" s="732"/>
      <c r="AB24" s="737"/>
      <c r="AC24" s="734">
        <v>0</v>
      </c>
    </row>
    <row r="25" spans="1:29" ht="23.1" customHeight="1" thickBot="1">
      <c r="A25" s="382" t="s">
        <v>204</v>
      </c>
      <c r="B25" s="383"/>
      <c r="C25" s="385">
        <f t="shared" si="5"/>
        <v>0</v>
      </c>
      <c r="D25" s="827">
        <f t="shared" si="6"/>
        <v>14.5</v>
      </c>
      <c r="E25" s="57"/>
      <c r="F25" s="57"/>
      <c r="G25" s="57">
        <f t="shared" si="1"/>
        <v>83.815028901734095</v>
      </c>
      <c r="H25" s="388"/>
      <c r="I25" s="341">
        <v>1.4</v>
      </c>
      <c r="J25" s="341"/>
      <c r="K25" s="341">
        <f t="shared" si="2"/>
        <v>100</v>
      </c>
      <c r="L25" s="379"/>
      <c r="M25" s="296"/>
      <c r="N25" s="56"/>
      <c r="O25" s="57"/>
      <c r="P25" s="57"/>
      <c r="Q25" s="58"/>
      <c r="R25" s="456"/>
      <c r="S25" s="388"/>
      <c r="T25" s="341"/>
      <c r="U25" s="716"/>
      <c r="V25" s="717">
        <v>17.3</v>
      </c>
      <c r="W25" s="718">
        <v>1.4</v>
      </c>
      <c r="X25" s="720"/>
      <c r="Y25" s="719"/>
      <c r="Z25" s="733">
        <v>0</v>
      </c>
      <c r="AA25" s="734">
        <v>13.1</v>
      </c>
      <c r="AB25" s="737"/>
      <c r="AC25" s="732"/>
    </row>
    <row r="26" spans="1:29" ht="23.1" customHeight="1" thickBot="1">
      <c r="A26" s="382" t="s">
        <v>326</v>
      </c>
      <c r="B26" s="383">
        <v>4271</v>
      </c>
      <c r="C26" s="385">
        <f t="shared" si="5"/>
        <v>3262</v>
      </c>
      <c r="D26" s="827">
        <f t="shared" si="6"/>
        <v>4507.7</v>
      </c>
      <c r="E26" s="58">
        <f>SUM(D26/C26)*100</f>
        <v>138.18822808093194</v>
      </c>
      <c r="F26" s="57">
        <f t="shared" ref="F26" si="15">D26/B26*100</f>
        <v>105.54202762819011</v>
      </c>
      <c r="G26" s="57">
        <f t="shared" si="1"/>
        <v>193.86289351453638</v>
      </c>
      <c r="H26" s="456">
        <v>326</v>
      </c>
      <c r="I26" s="341">
        <v>581.5</v>
      </c>
      <c r="J26" s="342">
        <f>SUM(I26/H26)*100</f>
        <v>178.37423312883436</v>
      </c>
      <c r="K26" s="341">
        <f t="shared" si="2"/>
        <v>193.1893687707641</v>
      </c>
      <c r="L26" s="379">
        <v>87</v>
      </c>
      <c r="M26" s="296">
        <f>R26+AB26</f>
        <v>63</v>
      </c>
      <c r="N26" s="56">
        <f t="shared" si="13"/>
        <v>47.9</v>
      </c>
      <c r="O26" s="57">
        <f>SUM(N26/M26)*100</f>
        <v>76.031746031746025</v>
      </c>
      <c r="P26" s="57">
        <f t="shared" ref="P26" si="16">N26/L26*100</f>
        <v>55.05747126436782</v>
      </c>
      <c r="Q26" s="58" t="e">
        <f t="shared" si="14"/>
        <v>#DIV/0!</v>
      </c>
      <c r="R26" s="456">
        <v>8</v>
      </c>
      <c r="S26" s="388">
        <v>0.1</v>
      </c>
      <c r="T26" s="341">
        <f>SUM(S26/R26)*100</f>
        <v>1.25</v>
      </c>
      <c r="U26" s="716" t="e">
        <f>S26/Y26*100</f>
        <v>#DIV/0!</v>
      </c>
      <c r="V26" s="721">
        <v>2325.1999999999998</v>
      </c>
      <c r="W26" s="721">
        <v>301</v>
      </c>
      <c r="X26" s="722"/>
      <c r="Y26" s="722"/>
      <c r="Z26" s="733">
        <v>2936</v>
      </c>
      <c r="AA26" s="734">
        <v>3926.2</v>
      </c>
      <c r="AB26" s="832">
        <v>55</v>
      </c>
      <c r="AC26" s="734">
        <v>47.8</v>
      </c>
    </row>
    <row r="27" spans="1:29" ht="23.1" customHeight="1" thickBot="1">
      <c r="A27" s="828" t="s">
        <v>376</v>
      </c>
      <c r="B27" s="383"/>
      <c r="C27" s="385">
        <f t="shared" si="5"/>
        <v>0</v>
      </c>
      <c r="D27" s="827">
        <f t="shared" ref="D27" si="17">I27+AA27</f>
        <v>0.8</v>
      </c>
      <c r="E27" s="58"/>
      <c r="F27" s="57"/>
      <c r="G27" s="57"/>
      <c r="H27" s="456"/>
      <c r="I27" s="341">
        <v>0.8</v>
      </c>
      <c r="J27" s="342"/>
      <c r="K27" s="341"/>
      <c r="L27" s="379"/>
      <c r="M27" s="296"/>
      <c r="N27" s="56"/>
      <c r="O27" s="57"/>
      <c r="P27" s="57"/>
      <c r="Q27" s="58"/>
      <c r="R27" s="456"/>
      <c r="S27" s="388"/>
      <c r="T27" s="341"/>
      <c r="U27" s="716"/>
      <c r="V27" s="721"/>
      <c r="W27" s="721"/>
      <c r="X27" s="722"/>
      <c r="Y27" s="722"/>
      <c r="Z27" s="829"/>
      <c r="AA27" s="830"/>
      <c r="AB27" s="831"/>
      <c r="AC27" s="830"/>
    </row>
    <row r="28" spans="1:29" ht="23.1" customHeight="1" thickBot="1">
      <c r="A28" s="275" t="s">
        <v>48</v>
      </c>
      <c r="B28" s="457">
        <f>SUM(B5:B26)</f>
        <v>29100</v>
      </c>
      <c r="C28" s="458">
        <f>Z28+H28</f>
        <v>21989</v>
      </c>
      <c r="D28" s="458">
        <f>SUM(D5:D27)</f>
        <v>23926.199999999997</v>
      </c>
      <c r="E28" s="58">
        <f>SUM(D28/C28)*100</f>
        <v>108.80985947519213</v>
      </c>
      <c r="F28" s="58">
        <f>D28/B28*100</f>
        <v>82.220618556701027</v>
      </c>
      <c r="G28" s="58">
        <f t="shared" si="1"/>
        <v>112.29952547909711</v>
      </c>
      <c r="H28" s="459">
        <f>SUM(H5:H26)</f>
        <v>2322</v>
      </c>
      <c r="I28" s="342">
        <f>SUM(I5:I27)</f>
        <v>2500.6000000000004</v>
      </c>
      <c r="J28" s="342">
        <f>SUM(I28/H28)*100</f>
        <v>107.69164513350562</v>
      </c>
      <c r="K28" s="342">
        <f t="shared" si="2"/>
        <v>115.77923881840913</v>
      </c>
      <c r="L28" s="379">
        <f>SUM(L5:L26)</f>
        <v>1050</v>
      </c>
      <c r="M28" s="296">
        <f>R28+AB28</f>
        <v>743</v>
      </c>
      <c r="N28" s="458">
        <f>SUM(N5:N26)</f>
        <v>338.79999999999995</v>
      </c>
      <c r="O28" s="58">
        <f>SUM(N28/M28)*100</f>
        <v>45.598923283983844</v>
      </c>
      <c r="P28" s="58">
        <f>N28/L28*100</f>
        <v>32.266666666666659</v>
      </c>
      <c r="Q28" s="58">
        <f>N28/X28*100</f>
        <v>45.385130609511052</v>
      </c>
      <c r="R28" s="459">
        <f>SUM(R5:R26)</f>
        <v>99</v>
      </c>
      <c r="S28" s="459">
        <f>SUM(S5:S26)</f>
        <v>33.200000000000003</v>
      </c>
      <c r="T28" s="342">
        <f>SUM(S28/R28)*100</f>
        <v>33.535353535353543</v>
      </c>
      <c r="U28" s="341">
        <f>S28/Y28*100</f>
        <v>99.699699699699693</v>
      </c>
      <c r="V28" s="726">
        <f t="shared" ref="V28:AC28" si="18">SUM(V5:V26)</f>
        <v>21305.7</v>
      </c>
      <c r="W28" s="727">
        <f t="shared" si="18"/>
        <v>2159.8000000000002</v>
      </c>
      <c r="X28" s="727">
        <f t="shared" si="18"/>
        <v>746.49999999999989</v>
      </c>
      <c r="Y28" s="728">
        <f t="shared" si="18"/>
        <v>33.300000000000004</v>
      </c>
      <c r="Z28" s="475">
        <f t="shared" si="18"/>
        <v>19667</v>
      </c>
      <c r="AA28" s="475">
        <f t="shared" si="18"/>
        <v>21425.600000000002</v>
      </c>
      <c r="AB28" s="475">
        <f t="shared" si="18"/>
        <v>644</v>
      </c>
      <c r="AC28" s="479">
        <f t="shared" si="18"/>
        <v>305.60000000000002</v>
      </c>
    </row>
    <row r="29" spans="1:29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39"/>
      <c r="Q29" s="39"/>
      <c r="R29" s="62"/>
      <c r="S29" s="62"/>
      <c r="T29" s="62"/>
      <c r="U29" s="62"/>
      <c r="W29" s="38"/>
      <c r="X29" s="38"/>
      <c r="Y29" s="38"/>
      <c r="Z29" s="38"/>
      <c r="AA29" s="38"/>
      <c r="AB29" s="38"/>
      <c r="AC29" s="38"/>
    </row>
    <row r="30" spans="1:29" ht="16.8">
      <c r="N30" s="478"/>
      <c r="P30" s="40"/>
      <c r="Q30" s="40"/>
    </row>
    <row r="31" spans="1:29" ht="16.8">
      <c r="P31" s="40"/>
      <c r="Q31" s="40"/>
    </row>
    <row r="32" spans="1:29" ht="16.8">
      <c r="P32" s="40"/>
      <c r="Q32" s="40"/>
    </row>
    <row r="33" spans="16:17" ht="16.8">
      <c r="P33" s="40"/>
      <c r="Q33" s="40"/>
    </row>
    <row r="34" spans="16:17" ht="16.8">
      <c r="P34" s="40"/>
      <c r="Q34" s="40"/>
    </row>
    <row r="35" spans="16:17" ht="16.8">
      <c r="P35" s="40"/>
      <c r="Q35" s="40"/>
    </row>
    <row r="36" spans="16:17" ht="16.8">
      <c r="P36" s="40"/>
      <c r="Q36" s="40"/>
    </row>
    <row r="37" spans="16:17" ht="16.8">
      <c r="P37" s="40"/>
      <c r="Q37" s="40"/>
    </row>
    <row r="38" spans="16:17" ht="16.8">
      <c r="P38" s="40"/>
      <c r="Q38" s="40"/>
    </row>
    <row r="39" spans="16:17" ht="16.8">
      <c r="P39" s="40"/>
      <c r="Q39" s="40"/>
    </row>
    <row r="40" spans="16:17" ht="16.8">
      <c r="P40" s="40"/>
      <c r="Q40" s="40"/>
    </row>
    <row r="41" spans="16:17" ht="16.8">
      <c r="P41" s="40"/>
      <c r="Q41" s="40"/>
    </row>
    <row r="42" spans="16:17" ht="16.8">
      <c r="P42" s="40"/>
      <c r="Q42" s="40"/>
    </row>
    <row r="43" spans="16:17" ht="16.8">
      <c r="P43" s="40"/>
      <c r="Q43" s="40"/>
    </row>
    <row r="44" spans="16:17" ht="16.8">
      <c r="P44" s="40"/>
      <c r="Q44" s="40"/>
    </row>
    <row r="45" spans="16:17" ht="16.8">
      <c r="P45" s="40"/>
      <c r="Q45" s="40"/>
    </row>
    <row r="46" spans="16:17" ht="16.8">
      <c r="P46" s="40"/>
      <c r="Q46" s="40"/>
    </row>
    <row r="47" spans="16:17" ht="16.8">
      <c r="P47" s="40"/>
      <c r="Q47" s="40"/>
    </row>
    <row r="48" spans="16:17" ht="16.8">
      <c r="P48" s="40"/>
      <c r="Q48" s="40"/>
    </row>
    <row r="49" spans="16:17" ht="16.8">
      <c r="P49" s="40"/>
      <c r="Q49" s="40"/>
    </row>
    <row r="50" spans="16:17" ht="16.8">
      <c r="P50" s="40"/>
      <c r="Q50" s="40"/>
    </row>
    <row r="51" spans="16:17">
      <c r="P51" s="41"/>
    </row>
    <row r="52" spans="16:17">
      <c r="P52" s="41"/>
    </row>
    <row r="53" spans="16:17">
      <c r="P53" s="41"/>
    </row>
    <row r="54" spans="16:17">
      <c r="P54" s="41"/>
    </row>
    <row r="55" spans="16:17">
      <c r="P55" s="41"/>
    </row>
    <row r="56" spans="16:17">
      <c r="P56" s="41"/>
    </row>
    <row r="57" spans="16:17">
      <c r="P57" s="41"/>
    </row>
    <row r="58" spans="16:17">
      <c r="P58" s="41"/>
    </row>
    <row r="59" spans="16:17">
      <c r="P59" s="41"/>
    </row>
    <row r="60" spans="16:17">
      <c r="P60" s="41"/>
    </row>
    <row r="61" spans="16:17">
      <c r="P61" s="41"/>
    </row>
    <row r="62" spans="16:17">
      <c r="P62" s="41"/>
    </row>
    <row r="63" spans="16:17">
      <c r="P63" s="41"/>
    </row>
    <row r="64" spans="16:17">
      <c r="P64" s="41"/>
    </row>
    <row r="65" spans="16:16">
      <c r="P65" s="41"/>
    </row>
    <row r="66" spans="16:16">
      <c r="P66" s="41"/>
    </row>
    <row r="67" spans="16:16">
      <c r="P67" s="41"/>
    </row>
    <row r="68" spans="16:16">
      <c r="P68" s="41"/>
    </row>
    <row r="69" spans="16:16">
      <c r="P69" s="41"/>
    </row>
    <row r="70" spans="16:16">
      <c r="P70" s="41"/>
    </row>
    <row r="71" spans="16:16">
      <c r="P71" s="41"/>
    </row>
    <row r="72" spans="16:16">
      <c r="P72" s="41"/>
    </row>
    <row r="73" spans="16:16">
      <c r="P73" s="41"/>
    </row>
  </sheetData>
  <mergeCells count="30">
    <mergeCell ref="AD1:AF1"/>
    <mergeCell ref="A1:U1"/>
    <mergeCell ref="X3:Y3"/>
    <mergeCell ref="C3:C4"/>
    <mergeCell ref="D3:D4"/>
    <mergeCell ref="M3:M4"/>
    <mergeCell ref="N3:N4"/>
    <mergeCell ref="E3:E4"/>
    <mergeCell ref="F3:F4"/>
    <mergeCell ref="J3:J4"/>
    <mergeCell ref="V3:W3"/>
    <mergeCell ref="R2:U2"/>
    <mergeCell ref="I3:I4"/>
    <mergeCell ref="V2:Y2"/>
    <mergeCell ref="S3:S4"/>
    <mergeCell ref="T3:T4"/>
    <mergeCell ref="U3:U4"/>
    <mergeCell ref="R3:R4"/>
    <mergeCell ref="A2:A4"/>
    <mergeCell ref="P3:P4"/>
    <mergeCell ref="Q3:Q4"/>
    <mergeCell ref="O3:O4"/>
    <mergeCell ref="B3:B4"/>
    <mergeCell ref="L3:L4"/>
    <mergeCell ref="G3:G4"/>
    <mergeCell ref="K3:K4"/>
    <mergeCell ref="H3:H4"/>
    <mergeCell ref="H2:K2"/>
    <mergeCell ref="B2:G2"/>
    <mergeCell ref="L2:Q2"/>
  </mergeCells>
  <phoneticPr fontId="24" type="noConversion"/>
  <printOptions gridLines="1"/>
  <pageMargins left="0.19685039370078741" right="0" top="0" bottom="0" header="0.47244094488188981" footer="0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O24"/>
  <sheetViews>
    <sheetView workbookViewId="0">
      <pane xSplit="1" ySplit="4" topLeftCell="C5" activePane="bottomRight" state="frozen"/>
      <selection pane="topRight" activeCell="B1" sqref="B1"/>
      <selection pane="bottomLeft" activeCell="A5" sqref="A5"/>
      <selection pane="bottomRight" activeCell="J11" sqref="J11"/>
    </sheetView>
  </sheetViews>
  <sheetFormatPr defaultColWidth="8.90625" defaultRowHeight="15"/>
  <cols>
    <col min="1" max="1" width="20.36328125" style="37" customWidth="1"/>
    <col min="2" max="3" width="10.6328125" style="37" customWidth="1"/>
    <col min="4" max="4" width="12.54296875" style="37" customWidth="1"/>
    <col min="5" max="8" width="10.6328125" style="37" customWidth="1"/>
    <col min="9" max="9" width="11.6328125" style="37" customWidth="1"/>
    <col min="10" max="10" width="16.7265625" style="37" customWidth="1"/>
    <col min="11" max="16384" width="8.90625" style="37"/>
  </cols>
  <sheetData>
    <row r="1" spans="1:15" ht="16.2" thickBot="1">
      <c r="A1" s="950" t="s">
        <v>283</v>
      </c>
      <c r="B1" s="950"/>
      <c r="C1" s="950"/>
      <c r="D1" s="950"/>
      <c r="E1" s="950"/>
      <c r="F1" s="950"/>
      <c r="G1" s="950"/>
      <c r="H1" s="950"/>
      <c r="I1" s="950"/>
    </row>
    <row r="2" spans="1:15" ht="28.2" customHeight="1" thickBot="1">
      <c r="A2" s="947" t="s">
        <v>152</v>
      </c>
      <c r="B2" s="954" t="s">
        <v>140</v>
      </c>
      <c r="C2" s="955"/>
      <c r="D2" s="955"/>
      <c r="E2" s="955"/>
      <c r="F2" s="956"/>
      <c r="G2" s="951" t="s">
        <v>141</v>
      </c>
      <c r="H2" s="952"/>
      <c r="I2" s="953"/>
    </row>
    <row r="3" spans="1:15" ht="19.95" customHeight="1">
      <c r="A3" s="948"/>
      <c r="B3" s="942" t="s">
        <v>340</v>
      </c>
      <c r="C3" s="942" t="s">
        <v>387</v>
      </c>
      <c r="D3" s="957" t="s">
        <v>423</v>
      </c>
      <c r="E3" s="942" t="s">
        <v>327</v>
      </c>
      <c r="F3" s="957" t="s">
        <v>181</v>
      </c>
      <c r="G3" s="959" t="s">
        <v>340</v>
      </c>
      <c r="H3" s="957" t="s">
        <v>429</v>
      </c>
      <c r="I3" s="945" t="s">
        <v>12</v>
      </c>
      <c r="J3" s="838"/>
      <c r="K3" s="838"/>
      <c r="L3" s="838"/>
      <c r="M3" s="838"/>
      <c r="N3" s="838"/>
      <c r="O3" s="838"/>
    </row>
    <row r="4" spans="1:15" ht="26.25" customHeight="1" thickBot="1">
      <c r="A4" s="949"/>
      <c r="B4" s="943"/>
      <c r="C4" s="943"/>
      <c r="D4" s="958"/>
      <c r="E4" s="944"/>
      <c r="F4" s="958"/>
      <c r="G4" s="960"/>
      <c r="H4" s="958"/>
      <c r="I4" s="946"/>
      <c r="J4" s="839" t="s">
        <v>371</v>
      </c>
      <c r="K4" s="839" t="s">
        <v>375</v>
      </c>
      <c r="L4" s="840" t="s">
        <v>379</v>
      </c>
      <c r="M4" s="840" t="s">
        <v>385</v>
      </c>
      <c r="N4" s="840" t="s">
        <v>390</v>
      </c>
      <c r="O4" s="838" t="s">
        <v>430</v>
      </c>
    </row>
    <row r="5" spans="1:15" ht="21" customHeight="1">
      <c r="A5" s="81" t="s">
        <v>92</v>
      </c>
      <c r="B5" s="119">
        <v>120</v>
      </c>
      <c r="C5" s="119">
        <v>60</v>
      </c>
      <c r="D5" s="79">
        <v>200.7</v>
      </c>
      <c r="E5" s="128"/>
      <c r="F5" s="128"/>
      <c r="G5" s="120"/>
      <c r="H5" s="121"/>
      <c r="I5" s="122"/>
      <c r="J5" s="841"/>
      <c r="K5" s="841">
        <v>119.6</v>
      </c>
      <c r="L5" s="838"/>
      <c r="M5" s="838"/>
      <c r="N5" s="838"/>
      <c r="O5" s="838">
        <v>81.099999999999994</v>
      </c>
    </row>
    <row r="6" spans="1:15" ht="21" customHeight="1">
      <c r="A6" s="72" t="s">
        <v>93</v>
      </c>
      <c r="B6" s="123"/>
      <c r="C6" s="123"/>
      <c r="D6" s="78"/>
      <c r="E6" s="128"/>
      <c r="F6" s="128"/>
      <c r="G6" s="124"/>
      <c r="H6" s="125"/>
      <c r="I6" s="126"/>
      <c r="J6" s="841"/>
      <c r="K6" s="841"/>
      <c r="L6" s="838"/>
      <c r="M6" s="838"/>
      <c r="N6" s="838"/>
      <c r="O6" s="838"/>
    </row>
    <row r="7" spans="1:15" ht="21" customHeight="1">
      <c r="A7" s="72" t="s">
        <v>94</v>
      </c>
      <c r="B7" s="123">
        <v>72</v>
      </c>
      <c r="C7" s="123">
        <v>72</v>
      </c>
      <c r="D7" s="78">
        <v>86.3</v>
      </c>
      <c r="E7" s="128"/>
      <c r="F7" s="128"/>
      <c r="G7" s="124"/>
      <c r="H7" s="125"/>
      <c r="I7" s="127"/>
      <c r="J7" s="841">
        <v>86.3</v>
      </c>
      <c r="K7" s="841">
        <v>86.3</v>
      </c>
      <c r="L7" s="838"/>
      <c r="M7" s="838"/>
      <c r="N7" s="838"/>
      <c r="O7" s="838">
        <v>86.3</v>
      </c>
    </row>
    <row r="8" spans="1:15" ht="21" customHeight="1">
      <c r="A8" s="72" t="s">
        <v>95</v>
      </c>
      <c r="B8" s="123">
        <v>132</v>
      </c>
      <c r="C8" s="123">
        <v>60</v>
      </c>
      <c r="D8" s="78"/>
      <c r="E8" s="128"/>
      <c r="F8" s="128"/>
      <c r="G8" s="276">
        <v>110</v>
      </c>
      <c r="H8" s="125">
        <v>105.8</v>
      </c>
      <c r="I8" s="127"/>
      <c r="J8" s="841"/>
      <c r="K8" s="841"/>
      <c r="L8" s="841"/>
      <c r="M8" s="841"/>
      <c r="N8" s="841"/>
      <c r="O8" s="838"/>
    </row>
    <row r="9" spans="1:15" ht="21" customHeight="1">
      <c r="A9" s="72" t="s">
        <v>96</v>
      </c>
      <c r="B9" s="123">
        <v>60</v>
      </c>
      <c r="C9" s="123">
        <v>0</v>
      </c>
      <c r="D9" s="78">
        <v>203.3</v>
      </c>
      <c r="E9" s="128"/>
      <c r="F9" s="128"/>
      <c r="G9" s="276"/>
      <c r="H9" s="125"/>
      <c r="I9" s="126"/>
      <c r="J9" s="841"/>
      <c r="K9" s="841"/>
      <c r="L9" s="838"/>
      <c r="M9" s="838"/>
      <c r="N9" s="841">
        <v>85.2</v>
      </c>
      <c r="O9" s="838">
        <v>118.1</v>
      </c>
    </row>
    <row r="10" spans="1:15" ht="21" customHeight="1">
      <c r="A10" s="72" t="s">
        <v>97</v>
      </c>
      <c r="B10" s="123"/>
      <c r="C10" s="123"/>
      <c r="D10" s="78" t="s">
        <v>215</v>
      </c>
      <c r="E10" s="128"/>
      <c r="F10" s="128"/>
      <c r="G10" s="276"/>
      <c r="H10" s="125"/>
      <c r="I10" s="126"/>
      <c r="J10" s="841"/>
      <c r="K10" s="841"/>
      <c r="L10" s="838"/>
      <c r="M10" s="838"/>
      <c r="N10" s="841"/>
      <c r="O10" s="838"/>
    </row>
    <row r="11" spans="1:15" ht="21" customHeight="1">
      <c r="A11" s="72" t="s">
        <v>98</v>
      </c>
      <c r="B11" s="123">
        <v>270</v>
      </c>
      <c r="C11" s="123">
        <v>150</v>
      </c>
      <c r="D11" s="78"/>
      <c r="E11" s="279"/>
      <c r="F11" s="128"/>
      <c r="G11" s="276"/>
      <c r="H11" s="125"/>
      <c r="I11" s="127"/>
      <c r="J11" s="841"/>
      <c r="K11" s="841"/>
      <c r="L11" s="838"/>
      <c r="M11" s="838"/>
      <c r="N11" s="841"/>
      <c r="O11" s="838"/>
    </row>
    <row r="12" spans="1:15" ht="21" customHeight="1">
      <c r="A12" s="61" t="s">
        <v>99</v>
      </c>
      <c r="B12" s="123">
        <v>760</v>
      </c>
      <c r="C12" s="123">
        <v>620</v>
      </c>
      <c r="D12" s="78">
        <v>648.79999999999995</v>
      </c>
      <c r="E12" s="128">
        <f>D12/C12*100</f>
        <v>104.64516129032258</v>
      </c>
      <c r="F12" s="128">
        <f>D12/B12*100</f>
        <v>85.368421052631575</v>
      </c>
      <c r="G12" s="276"/>
      <c r="H12" s="125"/>
      <c r="I12" s="127"/>
      <c r="J12" s="841">
        <v>168.5</v>
      </c>
      <c r="K12" s="841">
        <v>74.8</v>
      </c>
      <c r="L12" s="838"/>
      <c r="M12" s="838"/>
      <c r="N12" s="841">
        <v>90.7</v>
      </c>
      <c r="O12" s="838">
        <v>33.799999999999997</v>
      </c>
    </row>
    <row r="13" spans="1:15" ht="21" customHeight="1">
      <c r="A13" s="72" t="s">
        <v>100</v>
      </c>
      <c r="B13" s="123"/>
      <c r="C13" s="123"/>
      <c r="D13" s="78"/>
      <c r="E13" s="128"/>
      <c r="F13" s="128"/>
      <c r="G13" s="276"/>
      <c r="H13" s="125"/>
      <c r="I13" s="127"/>
      <c r="J13" s="841"/>
      <c r="K13" s="841"/>
      <c r="L13" s="838"/>
      <c r="M13" s="838"/>
      <c r="N13" s="841"/>
      <c r="O13" s="838"/>
    </row>
    <row r="14" spans="1:15" ht="21" customHeight="1">
      <c r="A14" s="72" t="s">
        <v>101</v>
      </c>
      <c r="B14" s="123">
        <v>610</v>
      </c>
      <c r="C14" s="123">
        <v>340</v>
      </c>
      <c r="D14" s="78">
        <v>617.20000000000005</v>
      </c>
      <c r="E14" s="128">
        <f>D14/C14*100</f>
        <v>181.52941176470588</v>
      </c>
      <c r="F14" s="128">
        <f>D14/B14*100</f>
        <v>101.18032786885247</v>
      </c>
      <c r="G14" s="276">
        <v>109</v>
      </c>
      <c r="H14" s="125">
        <v>104.6</v>
      </c>
      <c r="I14" s="127"/>
      <c r="J14" s="841"/>
      <c r="K14" s="841">
        <v>83.8</v>
      </c>
      <c r="L14" s="841">
        <v>83.8</v>
      </c>
      <c r="M14" s="841"/>
      <c r="N14" s="841"/>
      <c r="O14" s="838"/>
    </row>
    <row r="15" spans="1:15" ht="21" customHeight="1">
      <c r="A15" s="72" t="s">
        <v>102</v>
      </c>
      <c r="B15" s="123">
        <v>60</v>
      </c>
      <c r="C15" s="123">
        <v>60</v>
      </c>
      <c r="D15" s="78"/>
      <c r="E15" s="128"/>
      <c r="F15" s="128"/>
      <c r="G15" s="276"/>
      <c r="H15" s="125"/>
      <c r="I15" s="127"/>
      <c r="J15" s="841"/>
      <c r="K15" s="841"/>
      <c r="L15" s="838"/>
      <c r="M15" s="838"/>
      <c r="N15" s="841"/>
      <c r="O15" s="838"/>
    </row>
    <row r="16" spans="1:15" ht="21" customHeight="1">
      <c r="A16" s="72" t="s">
        <v>103</v>
      </c>
      <c r="B16" s="123"/>
      <c r="C16" s="123"/>
      <c r="D16" s="78"/>
      <c r="E16" s="128"/>
      <c r="F16" s="128"/>
      <c r="G16" s="276"/>
      <c r="H16" s="125"/>
      <c r="I16" s="127"/>
      <c r="J16" s="841"/>
      <c r="K16" s="841"/>
      <c r="L16" s="838"/>
      <c r="M16" s="838"/>
      <c r="N16" s="841"/>
      <c r="O16" s="838"/>
    </row>
    <row r="17" spans="1:15" ht="21" customHeight="1">
      <c r="A17" s="72" t="s">
        <v>104</v>
      </c>
      <c r="B17" s="123">
        <v>240</v>
      </c>
      <c r="C17" s="123">
        <v>120</v>
      </c>
      <c r="D17" s="78">
        <v>82.4</v>
      </c>
      <c r="E17" s="128"/>
      <c r="F17" s="128"/>
      <c r="G17" s="276"/>
      <c r="H17" s="125"/>
      <c r="I17" s="127"/>
      <c r="J17" s="841"/>
      <c r="K17" s="841"/>
      <c r="L17" s="838"/>
      <c r="M17" s="838"/>
      <c r="N17" s="841"/>
      <c r="O17" s="838">
        <v>82.4</v>
      </c>
    </row>
    <row r="18" spans="1:15" ht="21" customHeight="1">
      <c r="A18" s="72" t="s">
        <v>105</v>
      </c>
      <c r="B18" s="123"/>
      <c r="C18" s="123"/>
      <c r="D18" s="78"/>
      <c r="E18" s="128"/>
      <c r="F18" s="128"/>
      <c r="G18" s="276"/>
      <c r="H18" s="125"/>
      <c r="I18" s="126"/>
      <c r="J18" s="841"/>
      <c r="K18" s="841"/>
      <c r="L18" s="838"/>
      <c r="M18" s="838"/>
      <c r="N18" s="841"/>
      <c r="O18" s="838"/>
    </row>
    <row r="19" spans="1:15" ht="21" customHeight="1">
      <c r="A19" s="72" t="s">
        <v>106</v>
      </c>
      <c r="B19" s="123">
        <v>3026</v>
      </c>
      <c r="C19" s="123">
        <v>2028</v>
      </c>
      <c r="D19" s="78">
        <v>1609.6</v>
      </c>
      <c r="E19" s="128">
        <f>D19/C19*100</f>
        <v>79.368836291913212</v>
      </c>
      <c r="F19" s="128"/>
      <c r="G19" s="276">
        <v>110</v>
      </c>
      <c r="H19" s="125">
        <v>107.2</v>
      </c>
      <c r="I19" s="127"/>
      <c r="J19" s="841">
        <v>115.2</v>
      </c>
      <c r="K19" s="841"/>
      <c r="L19" s="841"/>
      <c r="M19" s="841">
        <v>99.9</v>
      </c>
      <c r="N19" s="841">
        <v>501.6</v>
      </c>
      <c r="O19" s="838">
        <v>893</v>
      </c>
    </row>
    <row r="20" spans="1:15" ht="21" customHeight="1">
      <c r="A20" s="72" t="s">
        <v>107</v>
      </c>
      <c r="B20" s="123"/>
      <c r="C20" s="123"/>
      <c r="D20" s="78">
        <v>85.3</v>
      </c>
      <c r="E20" s="128"/>
      <c r="F20" s="128"/>
      <c r="G20" s="124"/>
      <c r="H20" s="125"/>
      <c r="I20" s="127"/>
      <c r="J20" s="841"/>
      <c r="K20" s="841">
        <v>85.3</v>
      </c>
      <c r="L20" s="838"/>
      <c r="M20" s="838"/>
      <c r="N20" s="838"/>
      <c r="O20" s="838"/>
    </row>
    <row r="21" spans="1:15" ht="21" customHeight="1" thickBot="1">
      <c r="A21" s="228" t="s">
        <v>108</v>
      </c>
      <c r="B21" s="132"/>
      <c r="C21" s="132"/>
      <c r="D21" s="133"/>
      <c r="E21" s="231"/>
      <c r="F21" s="231"/>
      <c r="G21" s="134"/>
      <c r="H21" s="604"/>
      <c r="I21" s="135"/>
      <c r="J21" s="841"/>
      <c r="K21" s="841"/>
      <c r="L21" s="838"/>
      <c r="M21" s="838"/>
      <c r="N21" s="838"/>
      <c r="O21" s="838"/>
    </row>
    <row r="22" spans="1:15" ht="21" customHeight="1" thickBot="1">
      <c r="A22" s="129" t="s">
        <v>20</v>
      </c>
      <c r="B22" s="130">
        <f>SUM(B5:B21)</f>
        <v>5350</v>
      </c>
      <c r="C22" s="130">
        <f>SUM(C5:C21)</f>
        <v>3510</v>
      </c>
      <c r="D22" s="339">
        <f>SUM(D5:D21)</f>
        <v>3533.6000000000004</v>
      </c>
      <c r="E22" s="131">
        <f>D22/C22*100</f>
        <v>100.67236467236469</v>
      </c>
      <c r="F22" s="131">
        <f>D22/B22*100</f>
        <v>66.048598130841128</v>
      </c>
      <c r="G22" s="136">
        <v>110</v>
      </c>
      <c r="H22" s="605">
        <v>105.6</v>
      </c>
      <c r="I22" s="229"/>
      <c r="J22" s="841">
        <v>283.7</v>
      </c>
      <c r="K22" s="841">
        <v>363.5</v>
      </c>
      <c r="L22" s="841">
        <v>83.8</v>
      </c>
      <c r="M22" s="841">
        <v>99.9</v>
      </c>
      <c r="N22" s="841">
        <f>SUM(N9:N21)</f>
        <v>677.5</v>
      </c>
      <c r="O22" s="838">
        <f>SUM(O5:O21)</f>
        <v>1294.7</v>
      </c>
    </row>
    <row r="23" spans="1:15">
      <c r="G23" s="73"/>
      <c r="H23" s="73"/>
    </row>
    <row r="24" spans="1:15">
      <c r="D24" s="836">
        <v>1294.7</v>
      </c>
    </row>
  </sheetData>
  <mergeCells count="12">
    <mergeCell ref="C3:C4"/>
    <mergeCell ref="E3:E4"/>
    <mergeCell ref="I3:I4"/>
    <mergeCell ref="A2:A4"/>
    <mergeCell ref="A1:I1"/>
    <mergeCell ref="G2:I2"/>
    <mergeCell ref="B2:F2"/>
    <mergeCell ref="B3:B4"/>
    <mergeCell ref="D3:D4"/>
    <mergeCell ref="F3:F4"/>
    <mergeCell ref="G3:G4"/>
    <mergeCell ref="H3:H4"/>
  </mergeCells>
  <phoneticPr fontId="24" type="noConversion"/>
  <pageMargins left="1.34" right="0" top="0.66" bottom="0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/>
  </sheetPr>
  <dimension ref="A1:R144"/>
  <sheetViews>
    <sheetView zoomScale="90" zoomScaleNormal="90" workbookViewId="0">
      <pane xSplit="1" ySplit="3" topLeftCell="B59" activePane="bottomRight" state="frozen"/>
      <selection pane="topRight" activeCell="B1" sqref="B1"/>
      <selection pane="bottomLeft" activeCell="A4" sqref="A4"/>
      <selection pane="bottomRight" activeCell="I124" sqref="I124"/>
    </sheetView>
  </sheetViews>
  <sheetFormatPr defaultRowHeight="15.6"/>
  <cols>
    <col min="1" max="1" width="24.90625" customWidth="1"/>
    <col min="2" max="2" width="8.81640625" customWidth="1"/>
    <col min="3" max="3" width="8" customWidth="1"/>
    <col min="4" max="4" width="7.6328125" style="372" customWidth="1"/>
    <col min="5" max="5" width="8.1796875" style="763" customWidth="1"/>
    <col min="6" max="6" width="7.81640625" customWidth="1"/>
    <col min="7" max="7" width="7" customWidth="1"/>
    <col min="8" max="8" width="6.1796875" customWidth="1"/>
    <col min="9" max="9" width="7.6328125" customWidth="1"/>
    <col min="10" max="10" width="8.81640625" customWidth="1"/>
    <col min="11" max="11" width="8.81640625" style="470" customWidth="1"/>
    <col min="12" max="12" width="8.81640625" customWidth="1"/>
    <col min="13" max="13" width="8.1796875" customWidth="1"/>
    <col min="14" max="15" width="8.81640625" customWidth="1"/>
    <col min="16" max="16" width="10.453125" customWidth="1"/>
  </cols>
  <sheetData>
    <row r="1" spans="1:18" ht="16.2" customHeight="1" thickBot="1">
      <c r="A1" s="867" t="s">
        <v>406</v>
      </c>
      <c r="B1" s="867"/>
      <c r="C1" s="867"/>
      <c r="D1" s="867"/>
      <c r="E1" s="867"/>
      <c r="F1" s="867"/>
      <c r="G1" s="867"/>
      <c r="H1" s="867"/>
      <c r="I1" s="867"/>
      <c r="J1" s="867"/>
      <c r="K1" s="867"/>
      <c r="L1" s="417"/>
      <c r="M1" s="9"/>
      <c r="N1" s="33" t="s">
        <v>74</v>
      </c>
      <c r="O1" s="33"/>
    </row>
    <row r="2" spans="1:18" ht="16.95" customHeight="1">
      <c r="A2" s="963" t="s">
        <v>211</v>
      </c>
      <c r="B2" s="437" t="s">
        <v>0</v>
      </c>
      <c r="C2" s="963" t="s">
        <v>210</v>
      </c>
      <c r="D2" s="970" t="s">
        <v>348</v>
      </c>
      <c r="E2" s="965" t="s">
        <v>349</v>
      </c>
      <c r="F2" s="882" t="s">
        <v>350</v>
      </c>
      <c r="G2" s="963" t="s">
        <v>351</v>
      </c>
      <c r="H2" s="882" t="s">
        <v>212</v>
      </c>
      <c r="I2" s="870" t="s">
        <v>400</v>
      </c>
      <c r="J2" s="970" t="s">
        <v>408</v>
      </c>
      <c r="K2" s="968" t="s">
        <v>412</v>
      </c>
      <c r="L2" s="882" t="s">
        <v>350</v>
      </c>
      <c r="M2" s="963" t="s">
        <v>352</v>
      </c>
      <c r="N2" s="434" t="s">
        <v>0</v>
      </c>
      <c r="O2" s="378" t="s">
        <v>13</v>
      </c>
    </row>
    <row r="3" spans="1:18" ht="23.4" customHeight="1" thickBot="1">
      <c r="A3" s="940"/>
      <c r="B3" s="438" t="s">
        <v>345</v>
      </c>
      <c r="C3" s="964"/>
      <c r="D3" s="971"/>
      <c r="E3" s="966"/>
      <c r="F3" s="883"/>
      <c r="G3" s="940"/>
      <c r="H3" s="883"/>
      <c r="I3" s="967"/>
      <c r="J3" s="971"/>
      <c r="K3" s="969"/>
      <c r="L3" s="883"/>
      <c r="M3" s="940"/>
      <c r="N3" s="435" t="s">
        <v>16</v>
      </c>
      <c r="O3" s="436" t="s">
        <v>17</v>
      </c>
    </row>
    <row r="4" spans="1:18" ht="18" customHeight="1" thickBot="1">
      <c r="A4" s="418" t="s">
        <v>68</v>
      </c>
      <c r="B4" s="419">
        <v>9404</v>
      </c>
      <c r="C4" s="404">
        <f>I4+N4</f>
        <v>6578</v>
      </c>
      <c r="D4" s="34">
        <v>3615</v>
      </c>
      <c r="E4" s="406">
        <f t="shared" ref="E4:E35" si="0">K4+O4</f>
        <v>3483</v>
      </c>
      <c r="F4" s="34">
        <f>E4/D4*100</f>
        <v>96.348547717842322</v>
      </c>
      <c r="G4" s="34">
        <f t="shared" ref="G4:G9" si="1">(E4/C4)*100</f>
        <v>52.949224688355123</v>
      </c>
      <c r="H4" s="34">
        <f>SUM(E4/E58)*100</f>
        <v>0.43286056169393311</v>
      </c>
      <c r="I4" s="405">
        <v>872</v>
      </c>
      <c r="J4" s="410">
        <v>50</v>
      </c>
      <c r="K4" s="469">
        <v>353</v>
      </c>
      <c r="L4" s="321">
        <f>K4/J4*100</f>
        <v>706</v>
      </c>
      <c r="M4" s="649">
        <f>K4/I4*100</f>
        <v>40.481651376146786</v>
      </c>
      <c r="N4" s="787">
        <v>5706</v>
      </c>
      <c r="O4" s="788">
        <v>3130</v>
      </c>
      <c r="P4" s="240"/>
      <c r="Q4" s="240"/>
      <c r="R4" s="240"/>
    </row>
    <row r="5" spans="1:18" ht="18" customHeight="1" thickBot="1">
      <c r="A5" s="418" t="s">
        <v>144</v>
      </c>
      <c r="B5" s="419">
        <v>10137</v>
      </c>
      <c r="C5" s="404">
        <f t="shared" ref="C5:C36" si="2">I5+N5</f>
        <v>6756</v>
      </c>
      <c r="D5" s="34">
        <v>10158.4</v>
      </c>
      <c r="E5" s="406">
        <f t="shared" si="0"/>
        <v>9517.7000000000007</v>
      </c>
      <c r="F5" s="34">
        <f t="shared" ref="F5:F57" si="3">E5/D5*100</f>
        <v>93.692904394392826</v>
      </c>
      <c r="G5" s="34">
        <f t="shared" si="1"/>
        <v>140.87773830669036</v>
      </c>
      <c r="H5" s="34">
        <f>SUM(E5/E58)*100</f>
        <v>1.1828415067569187</v>
      </c>
      <c r="I5" s="416">
        <v>1045</v>
      </c>
      <c r="J5" s="843">
        <v>922.3</v>
      </c>
      <c r="K5" s="469">
        <v>2021.9</v>
      </c>
      <c r="L5" s="321">
        <f t="shared" ref="L5:L69" si="4">K5/J5*100</f>
        <v>219.22367993060828</v>
      </c>
      <c r="M5" s="649">
        <f t="shared" ref="M5:M53" si="5">K5/I5*100</f>
        <v>193.48325358851673</v>
      </c>
      <c r="N5" s="789">
        <v>5711</v>
      </c>
      <c r="O5" s="668">
        <v>7495.8</v>
      </c>
      <c r="P5" s="240"/>
      <c r="Q5" s="240"/>
      <c r="R5" s="240"/>
    </row>
    <row r="6" spans="1:18" ht="18" customHeight="1" thickBot="1">
      <c r="A6" s="418" t="s">
        <v>290</v>
      </c>
      <c r="B6" s="419">
        <v>9110</v>
      </c>
      <c r="C6" s="404">
        <f t="shared" si="2"/>
        <v>6700</v>
      </c>
      <c r="D6" s="34">
        <v>5704.2</v>
      </c>
      <c r="E6" s="406">
        <f t="shared" si="0"/>
        <v>5689.5</v>
      </c>
      <c r="F6" s="34">
        <f t="shared" si="3"/>
        <v>99.742295150941416</v>
      </c>
      <c r="G6" s="34">
        <f t="shared" si="1"/>
        <v>84.917910447761187</v>
      </c>
      <c r="H6" s="34">
        <f>SUM(E6/E58)*100</f>
        <v>0.70708015094965049</v>
      </c>
      <c r="I6" s="409">
        <v>754</v>
      </c>
      <c r="J6" s="843">
        <v>546.4</v>
      </c>
      <c r="K6" s="321">
        <v>629.20000000000005</v>
      </c>
      <c r="L6" s="321">
        <f t="shared" si="4"/>
        <v>115.15373352855052</v>
      </c>
      <c r="M6" s="649">
        <f t="shared" si="5"/>
        <v>83.448275862068982</v>
      </c>
      <c r="N6" s="789">
        <v>5946</v>
      </c>
      <c r="O6" s="668">
        <v>5060.3</v>
      </c>
      <c r="P6" s="240"/>
      <c r="Q6" s="240"/>
      <c r="R6" s="240"/>
    </row>
    <row r="7" spans="1:18" ht="18" customHeight="1" thickBot="1">
      <c r="A7" s="418" t="s">
        <v>323</v>
      </c>
      <c r="B7" s="419">
        <v>10249</v>
      </c>
      <c r="C7" s="404">
        <f t="shared" si="2"/>
        <v>7774</v>
      </c>
      <c r="D7" s="34">
        <v>7923</v>
      </c>
      <c r="E7" s="406">
        <f t="shared" si="0"/>
        <v>2863</v>
      </c>
      <c r="F7" s="34">
        <f t="shared" si="3"/>
        <v>36.135302284488198</v>
      </c>
      <c r="G7" s="34">
        <f t="shared" si="1"/>
        <v>36.827887831232317</v>
      </c>
      <c r="H7" s="34">
        <f>SUM(E7/E58)*100</f>
        <v>0.35580815048226544</v>
      </c>
      <c r="I7" s="405">
        <v>910</v>
      </c>
      <c r="J7" s="410">
        <v>718</v>
      </c>
      <c r="K7" s="469">
        <v>0</v>
      </c>
      <c r="L7" s="321">
        <f t="shared" si="4"/>
        <v>0</v>
      </c>
      <c r="M7" s="649">
        <f t="shared" si="5"/>
        <v>0</v>
      </c>
      <c r="N7" s="789">
        <v>6864</v>
      </c>
      <c r="O7" s="668">
        <v>2863</v>
      </c>
      <c r="P7" s="240"/>
      <c r="Q7" s="240"/>
      <c r="R7" s="240"/>
    </row>
    <row r="8" spans="1:18" ht="18" customHeight="1" thickBot="1">
      <c r="A8" s="418" t="s">
        <v>324</v>
      </c>
      <c r="B8" s="419">
        <v>2681</v>
      </c>
      <c r="C8" s="404">
        <f t="shared" si="2"/>
        <v>1944</v>
      </c>
      <c r="D8" s="34">
        <v>1886</v>
      </c>
      <c r="E8" s="406">
        <f t="shared" si="0"/>
        <v>445</v>
      </c>
      <c r="F8" s="34">
        <f t="shared" si="3"/>
        <v>23.594909862142099</v>
      </c>
      <c r="G8" s="34">
        <f t="shared" si="1"/>
        <v>22.890946502057613</v>
      </c>
      <c r="H8" s="34">
        <f>SUM(E8/E58)*100</f>
        <v>5.5303746756761488E-2</v>
      </c>
      <c r="I8" s="405">
        <v>240</v>
      </c>
      <c r="J8" s="410">
        <v>194</v>
      </c>
      <c r="K8" s="469">
        <v>0</v>
      </c>
      <c r="L8" s="321">
        <f t="shared" si="4"/>
        <v>0</v>
      </c>
      <c r="M8" s="649">
        <f t="shared" si="5"/>
        <v>0</v>
      </c>
      <c r="N8" s="789">
        <v>1704</v>
      </c>
      <c r="O8" s="668">
        <v>445</v>
      </c>
      <c r="P8" s="240"/>
      <c r="Q8" s="240"/>
      <c r="R8" s="240"/>
    </row>
    <row r="9" spans="1:18" ht="18" customHeight="1" thickBot="1">
      <c r="A9" s="418" t="s">
        <v>153</v>
      </c>
      <c r="B9" s="419">
        <v>272</v>
      </c>
      <c r="C9" s="404">
        <f t="shared" si="2"/>
        <v>192</v>
      </c>
      <c r="D9" s="34">
        <v>203</v>
      </c>
      <c r="E9" s="406">
        <f t="shared" si="0"/>
        <v>82</v>
      </c>
      <c r="F9" s="34">
        <f t="shared" si="3"/>
        <v>40.39408866995074</v>
      </c>
      <c r="G9" s="34">
        <f t="shared" si="1"/>
        <v>42.708333333333329</v>
      </c>
      <c r="H9" s="34">
        <f>SUM(E9/E58)*100</f>
        <v>1.0190802773156048E-2</v>
      </c>
      <c r="I9" s="405">
        <v>25</v>
      </c>
      <c r="J9" s="410">
        <v>0</v>
      </c>
      <c r="K9" s="791">
        <v>0</v>
      </c>
      <c r="L9" s="321" t="e">
        <f t="shared" si="4"/>
        <v>#DIV/0!</v>
      </c>
      <c r="M9" s="649">
        <f t="shared" si="5"/>
        <v>0</v>
      </c>
      <c r="N9" s="789">
        <v>167</v>
      </c>
      <c r="O9" s="668">
        <v>82</v>
      </c>
      <c r="P9" s="240"/>
      <c r="Q9" s="240"/>
      <c r="R9" s="240"/>
    </row>
    <row r="10" spans="1:18" ht="18" customHeight="1" thickBot="1">
      <c r="A10" s="418" t="s">
        <v>154</v>
      </c>
      <c r="B10" s="419"/>
      <c r="C10" s="404">
        <f t="shared" si="2"/>
        <v>0</v>
      </c>
      <c r="D10" s="34">
        <v>1823</v>
      </c>
      <c r="E10" s="406">
        <f t="shared" si="0"/>
        <v>1674</v>
      </c>
      <c r="F10" s="34">
        <f t="shared" si="3"/>
        <v>91.826659352715296</v>
      </c>
      <c r="G10" s="34"/>
      <c r="H10" s="34">
        <f>SUM(E10/E58)*100</f>
        <v>0.20804151027150275</v>
      </c>
      <c r="I10" s="409"/>
      <c r="J10" s="844">
        <v>221</v>
      </c>
      <c r="K10" s="469">
        <v>168</v>
      </c>
      <c r="L10" s="321">
        <f t="shared" si="4"/>
        <v>76.018099547511312</v>
      </c>
      <c r="M10" s="649"/>
      <c r="N10" s="789">
        <v>0</v>
      </c>
      <c r="O10" s="668">
        <v>1506</v>
      </c>
      <c r="P10" s="240"/>
      <c r="Q10" s="240"/>
      <c r="R10" s="240"/>
    </row>
    <row r="11" spans="1:18" ht="18" customHeight="1" thickBot="1">
      <c r="A11" s="420" t="s">
        <v>224</v>
      </c>
      <c r="B11" s="419">
        <v>96395</v>
      </c>
      <c r="C11" s="404">
        <f t="shared" si="2"/>
        <v>68570</v>
      </c>
      <c r="D11" s="34">
        <v>67982</v>
      </c>
      <c r="E11" s="406">
        <f t="shared" si="0"/>
        <v>82323.200000000012</v>
      </c>
      <c r="F11" s="34">
        <f t="shared" si="3"/>
        <v>121.09558412520963</v>
      </c>
      <c r="G11" s="34">
        <f t="shared" ref="G11:G25" si="6">(E11/C11)*100</f>
        <v>120.05716785766371</v>
      </c>
      <c r="H11" s="34">
        <f>SUM(E11/E58)*100</f>
        <v>10.230969449452196</v>
      </c>
      <c r="I11" s="405">
        <v>8890</v>
      </c>
      <c r="J11" s="410">
        <v>7771</v>
      </c>
      <c r="K11" s="469">
        <v>6949.1</v>
      </c>
      <c r="L11" s="321">
        <f t="shared" si="4"/>
        <v>89.423497619354009</v>
      </c>
      <c r="M11" s="649">
        <f t="shared" si="5"/>
        <v>78.167604049493818</v>
      </c>
      <c r="N11" s="789">
        <v>59680</v>
      </c>
      <c r="O11" s="668">
        <v>75374.100000000006</v>
      </c>
      <c r="P11" s="268" t="s">
        <v>269</v>
      </c>
      <c r="Q11" s="240"/>
      <c r="R11" s="240"/>
    </row>
    <row r="12" spans="1:18" ht="18" customHeight="1" thickBot="1">
      <c r="A12" s="420" t="s">
        <v>233</v>
      </c>
      <c r="B12" s="419">
        <v>16154</v>
      </c>
      <c r="C12" s="404">
        <f t="shared" si="2"/>
        <v>10004</v>
      </c>
      <c r="D12" s="34">
        <v>11950.2</v>
      </c>
      <c r="E12" s="406">
        <f t="shared" si="0"/>
        <v>12330</v>
      </c>
      <c r="F12" s="34">
        <f t="shared" si="3"/>
        <v>103.17818948636844</v>
      </c>
      <c r="G12" s="34">
        <f t="shared" si="6"/>
        <v>123.25069972011195</v>
      </c>
      <c r="H12" s="34">
        <f>SUM(E12/E58)*100</f>
        <v>1.5323487584513911</v>
      </c>
      <c r="I12" s="405">
        <v>1550</v>
      </c>
      <c r="J12" s="410">
        <v>1200</v>
      </c>
      <c r="K12" s="469">
        <v>1700</v>
      </c>
      <c r="L12" s="321">
        <f t="shared" si="4"/>
        <v>141.66666666666669</v>
      </c>
      <c r="M12" s="649">
        <f t="shared" si="5"/>
        <v>109.6774193548387</v>
      </c>
      <c r="N12" s="789">
        <v>8454</v>
      </c>
      <c r="O12" s="668">
        <v>10630</v>
      </c>
      <c r="P12" s="241">
        <f>K4+K9</f>
        <v>353</v>
      </c>
      <c r="Q12" s="240"/>
      <c r="R12" s="240"/>
    </row>
    <row r="13" spans="1:18" ht="18" customHeight="1" thickBot="1">
      <c r="A13" s="392" t="s">
        <v>234</v>
      </c>
      <c r="B13" s="419">
        <v>15797</v>
      </c>
      <c r="C13" s="404">
        <f t="shared" si="2"/>
        <v>10664</v>
      </c>
      <c r="D13" s="34">
        <v>9516</v>
      </c>
      <c r="E13" s="406">
        <f t="shared" si="0"/>
        <v>10504</v>
      </c>
      <c r="F13" s="34">
        <f t="shared" si="3"/>
        <v>110.38251366120218</v>
      </c>
      <c r="G13" s="34">
        <f t="shared" si="6"/>
        <v>98.499624906226558</v>
      </c>
      <c r="H13" s="34">
        <f>SUM(E13/E58)*100</f>
        <v>1.3054169796247699</v>
      </c>
      <c r="I13" s="405">
        <v>1371</v>
      </c>
      <c r="J13" s="410">
        <v>1021</v>
      </c>
      <c r="K13" s="469">
        <v>1185</v>
      </c>
      <c r="L13" s="321">
        <f t="shared" si="4"/>
        <v>116.06268364348678</v>
      </c>
      <c r="M13" s="649">
        <f t="shared" si="5"/>
        <v>86.433260393873084</v>
      </c>
      <c r="N13" s="789">
        <v>9293</v>
      </c>
      <c r="O13" s="668">
        <v>9319</v>
      </c>
      <c r="P13" s="240"/>
      <c r="Q13" s="240"/>
      <c r="R13" s="240"/>
    </row>
    <row r="14" spans="1:18" ht="18" customHeight="1" thickBot="1">
      <c r="A14" s="392" t="s">
        <v>221</v>
      </c>
      <c r="B14" s="419">
        <v>16010</v>
      </c>
      <c r="C14" s="404">
        <f t="shared" si="2"/>
        <v>10830</v>
      </c>
      <c r="D14" s="34">
        <v>9792.6</v>
      </c>
      <c r="E14" s="406">
        <f t="shared" si="0"/>
        <v>10938.699999999999</v>
      </c>
      <c r="F14" s="34">
        <f t="shared" si="3"/>
        <v>111.70373547372505</v>
      </c>
      <c r="G14" s="34">
        <f t="shared" si="6"/>
        <v>101.00369344413664</v>
      </c>
      <c r="H14" s="34">
        <f>SUM(E14/E58)*100</f>
        <v>1.3594406621307569</v>
      </c>
      <c r="I14" s="405">
        <v>1550</v>
      </c>
      <c r="J14" s="603">
        <v>1311.4</v>
      </c>
      <c r="K14" s="469">
        <v>1282.4000000000001</v>
      </c>
      <c r="L14" s="321">
        <f t="shared" si="4"/>
        <v>97.788622845813634</v>
      </c>
      <c r="M14" s="649">
        <f t="shared" si="5"/>
        <v>82.735483870967755</v>
      </c>
      <c r="N14" s="789">
        <v>9280</v>
      </c>
      <c r="O14" s="668">
        <v>9656.2999999999993</v>
      </c>
      <c r="P14" s="240"/>
      <c r="Q14" s="240"/>
      <c r="R14" s="240"/>
    </row>
    <row r="15" spans="1:18" ht="18" customHeight="1" thickBot="1">
      <c r="A15" s="392" t="s">
        <v>217</v>
      </c>
      <c r="B15" s="419">
        <v>10757</v>
      </c>
      <c r="C15" s="404">
        <f t="shared" si="2"/>
        <v>6907</v>
      </c>
      <c r="D15" s="34">
        <v>6591.9</v>
      </c>
      <c r="E15" s="406">
        <f t="shared" si="0"/>
        <v>6761</v>
      </c>
      <c r="F15" s="34">
        <f t="shared" si="3"/>
        <v>102.5652694974135</v>
      </c>
      <c r="G15" s="34">
        <f t="shared" si="6"/>
        <v>97.886202403358908</v>
      </c>
      <c r="H15" s="34">
        <f>SUM(E15/E58)*100</f>
        <v>0.8402441164549761</v>
      </c>
      <c r="I15" s="405">
        <v>950</v>
      </c>
      <c r="J15" s="603">
        <v>745.9</v>
      </c>
      <c r="K15" s="469">
        <v>737.1</v>
      </c>
      <c r="L15" s="321">
        <f t="shared" si="4"/>
        <v>98.820217187290524</v>
      </c>
      <c r="M15" s="649">
        <f t="shared" si="5"/>
        <v>77.589473684210532</v>
      </c>
      <c r="N15" s="789">
        <v>5957</v>
      </c>
      <c r="O15" s="668">
        <v>6023.9</v>
      </c>
      <c r="P15" s="240"/>
      <c r="Q15" s="240"/>
      <c r="R15" s="240"/>
    </row>
    <row r="16" spans="1:18" ht="18" customHeight="1" thickBot="1">
      <c r="A16" s="392" t="s">
        <v>222</v>
      </c>
      <c r="B16" s="419">
        <v>5280</v>
      </c>
      <c r="C16" s="404">
        <f t="shared" si="2"/>
        <v>3390</v>
      </c>
      <c r="D16" s="34">
        <v>2885.7</v>
      </c>
      <c r="E16" s="406">
        <f t="shared" si="0"/>
        <v>1403.5</v>
      </c>
      <c r="F16" s="34">
        <f t="shared" si="3"/>
        <v>48.636379388016778</v>
      </c>
      <c r="G16" s="34">
        <f t="shared" si="6"/>
        <v>41.401179941002951</v>
      </c>
      <c r="H16" s="34">
        <f>SUM(E16/E58)*100</f>
        <v>0.17442428892834774</v>
      </c>
      <c r="I16" s="405">
        <v>550</v>
      </c>
      <c r="J16" s="603">
        <v>361.6</v>
      </c>
      <c r="K16" s="469">
        <v>214.7</v>
      </c>
      <c r="L16" s="321">
        <f t="shared" si="4"/>
        <v>59.374999999999986</v>
      </c>
      <c r="M16" s="649">
        <f t="shared" si="5"/>
        <v>39.036363636363639</v>
      </c>
      <c r="N16" s="789">
        <v>2840</v>
      </c>
      <c r="O16" s="668">
        <v>1188.8</v>
      </c>
      <c r="P16" s="240"/>
      <c r="Q16" s="240"/>
      <c r="R16" s="240"/>
    </row>
    <row r="17" spans="1:18" ht="18" customHeight="1" thickBot="1">
      <c r="A17" s="392" t="s">
        <v>87</v>
      </c>
      <c r="B17" s="419">
        <v>20980</v>
      </c>
      <c r="C17" s="404">
        <f t="shared" si="2"/>
        <v>12328</v>
      </c>
      <c r="D17" s="34">
        <v>4981</v>
      </c>
      <c r="E17" s="406">
        <f t="shared" si="0"/>
        <v>10801</v>
      </c>
      <c r="F17" s="34">
        <f t="shared" si="3"/>
        <v>216.84400722746435</v>
      </c>
      <c r="G17" s="34">
        <f t="shared" si="6"/>
        <v>87.613562621674234</v>
      </c>
      <c r="H17" s="34">
        <f>SUM(E17/E58)*100</f>
        <v>1.3423275701568107</v>
      </c>
      <c r="I17" s="405">
        <v>2215</v>
      </c>
      <c r="J17" s="410">
        <v>530</v>
      </c>
      <c r="K17" s="469">
        <v>1430</v>
      </c>
      <c r="L17" s="321">
        <f t="shared" si="4"/>
        <v>269.81132075471697</v>
      </c>
      <c r="M17" s="649">
        <f t="shared" si="5"/>
        <v>64.559819413092555</v>
      </c>
      <c r="N17" s="789">
        <v>10113</v>
      </c>
      <c r="O17" s="668">
        <v>9371</v>
      </c>
      <c r="P17" s="240"/>
      <c r="Q17" s="240"/>
      <c r="R17" s="240"/>
    </row>
    <row r="18" spans="1:18" ht="18" customHeight="1" thickBot="1">
      <c r="A18" s="392" t="s">
        <v>431</v>
      </c>
      <c r="B18" s="419"/>
      <c r="C18" s="404"/>
      <c r="D18" s="34"/>
      <c r="E18" s="406">
        <f t="shared" si="0"/>
        <v>400</v>
      </c>
      <c r="F18" s="34"/>
      <c r="G18" s="34"/>
      <c r="H18" s="34"/>
      <c r="I18" s="405"/>
      <c r="J18" s="410"/>
      <c r="K18" s="469">
        <v>400</v>
      </c>
      <c r="L18" s="321"/>
      <c r="M18" s="649"/>
      <c r="N18" s="789"/>
      <c r="O18" s="668"/>
      <c r="P18" s="240"/>
      <c r="Q18" s="240"/>
      <c r="R18" s="240"/>
    </row>
    <row r="19" spans="1:18" ht="18" customHeight="1" thickBot="1">
      <c r="A19" s="421" t="s">
        <v>292</v>
      </c>
      <c r="B19" s="419">
        <v>9030</v>
      </c>
      <c r="C19" s="404">
        <f t="shared" si="2"/>
        <v>6420</v>
      </c>
      <c r="D19" s="34">
        <v>6497</v>
      </c>
      <c r="E19" s="406">
        <f t="shared" si="0"/>
        <v>8840</v>
      </c>
      <c r="F19" s="34">
        <f t="shared" si="3"/>
        <v>136.06279821456059</v>
      </c>
      <c r="G19" s="34">
        <f t="shared" si="6"/>
        <v>137.69470404984423</v>
      </c>
      <c r="H19" s="34">
        <f>SUM(E19/E58)*100</f>
        <v>1.0986182501792618</v>
      </c>
      <c r="I19" s="405">
        <v>820</v>
      </c>
      <c r="J19" s="410">
        <v>675</v>
      </c>
      <c r="K19" s="469">
        <v>1210</v>
      </c>
      <c r="L19" s="321">
        <f t="shared" si="4"/>
        <v>179.25925925925924</v>
      </c>
      <c r="M19" s="649">
        <f t="shared" si="5"/>
        <v>147.5609756097561</v>
      </c>
      <c r="N19" s="789">
        <v>5600</v>
      </c>
      <c r="O19" s="668">
        <v>7630</v>
      </c>
      <c r="P19" s="240"/>
      <c r="Q19" s="240"/>
      <c r="R19" s="240"/>
    </row>
    <row r="20" spans="1:18" ht="18" customHeight="1" thickBot="1">
      <c r="A20" s="421" t="s">
        <v>145</v>
      </c>
      <c r="B20" s="419">
        <v>2656</v>
      </c>
      <c r="C20" s="404">
        <f t="shared" si="2"/>
        <v>1696</v>
      </c>
      <c r="D20" s="34">
        <v>1478</v>
      </c>
      <c r="E20" s="406">
        <f t="shared" si="0"/>
        <v>913</v>
      </c>
      <c r="F20" s="34">
        <f t="shared" si="3"/>
        <v>61.772665764546687</v>
      </c>
      <c r="G20" s="34">
        <f t="shared" si="6"/>
        <v>53.83254716981132</v>
      </c>
      <c r="H20" s="34">
        <f>SUM(E20/E58)*100</f>
        <v>0.11346588941331062</v>
      </c>
      <c r="I20" s="405">
        <v>310</v>
      </c>
      <c r="J20" s="410">
        <v>160</v>
      </c>
      <c r="K20" s="469">
        <v>63</v>
      </c>
      <c r="L20" s="321"/>
      <c r="M20" s="649">
        <f t="shared" si="5"/>
        <v>20.322580645161288</v>
      </c>
      <c r="N20" s="789">
        <v>1386</v>
      </c>
      <c r="O20" s="668">
        <v>850</v>
      </c>
      <c r="P20" s="240" t="s">
        <v>365</v>
      </c>
      <c r="Q20" s="240"/>
      <c r="R20" s="240"/>
    </row>
    <row r="21" spans="1:18" ht="18" customHeight="1" thickBot="1">
      <c r="A21" s="421" t="s">
        <v>155</v>
      </c>
      <c r="B21" s="419">
        <v>80499</v>
      </c>
      <c r="C21" s="404">
        <f t="shared" si="2"/>
        <v>55829</v>
      </c>
      <c r="D21" s="34">
        <v>53305</v>
      </c>
      <c r="E21" s="406">
        <f t="shared" si="0"/>
        <v>53967</v>
      </c>
      <c r="F21" s="34">
        <f t="shared" si="3"/>
        <v>101.24190976456242</v>
      </c>
      <c r="G21" s="34">
        <f t="shared" si="6"/>
        <v>96.664815776746849</v>
      </c>
      <c r="H21" s="34">
        <f>SUM(E21/E58)*100</f>
        <v>6.7069152836452748</v>
      </c>
      <c r="I21" s="405">
        <v>6800</v>
      </c>
      <c r="J21" s="410">
        <v>5325</v>
      </c>
      <c r="K21" s="469">
        <v>5450</v>
      </c>
      <c r="L21" s="321">
        <f t="shared" si="4"/>
        <v>102.34741784037557</v>
      </c>
      <c r="M21" s="649">
        <f t="shared" si="5"/>
        <v>80.14705882352942</v>
      </c>
      <c r="N21" s="789">
        <v>49029</v>
      </c>
      <c r="O21" s="668">
        <v>48517</v>
      </c>
      <c r="P21" s="241">
        <f>K14+K15+K16+K17+K19+K20+K21+K22+K23+K24+K25+K26+K27+K28+K53+K12+K11+K18</f>
        <v>27987.300000000003</v>
      </c>
      <c r="Q21" s="240"/>
      <c r="R21" s="240"/>
    </row>
    <row r="22" spans="1:18" ht="18" customHeight="1" thickBot="1">
      <c r="A22" s="421" t="s">
        <v>223</v>
      </c>
      <c r="B22" s="419">
        <v>35105</v>
      </c>
      <c r="C22" s="404">
        <f t="shared" si="2"/>
        <v>24540</v>
      </c>
      <c r="D22" s="34">
        <v>25794</v>
      </c>
      <c r="E22" s="406">
        <f t="shared" si="0"/>
        <v>30355</v>
      </c>
      <c r="F22" s="34">
        <f t="shared" si="3"/>
        <v>117.68240676126231</v>
      </c>
      <c r="G22" s="34">
        <f t="shared" si="6"/>
        <v>123.6960065199674</v>
      </c>
      <c r="H22" s="34">
        <f>SUM(E22/E58)*100</f>
        <v>3.7724611973067299</v>
      </c>
      <c r="I22" s="405">
        <v>3250</v>
      </c>
      <c r="J22" s="410">
        <v>2531</v>
      </c>
      <c r="K22" s="469">
        <v>3005</v>
      </c>
      <c r="L22" s="321">
        <f t="shared" si="4"/>
        <v>118.7277755827736</v>
      </c>
      <c r="M22" s="649">
        <f t="shared" si="5"/>
        <v>92.461538461538467</v>
      </c>
      <c r="N22" s="789">
        <v>21290</v>
      </c>
      <c r="O22" s="668">
        <v>27350</v>
      </c>
      <c r="P22" s="240"/>
      <c r="Q22" s="240"/>
      <c r="R22" s="240"/>
    </row>
    <row r="23" spans="1:18" ht="18" customHeight="1" thickBot="1">
      <c r="A23" s="421" t="s">
        <v>156</v>
      </c>
      <c r="B23" s="419">
        <v>1281</v>
      </c>
      <c r="C23" s="404">
        <f t="shared" si="2"/>
        <v>861</v>
      </c>
      <c r="D23" s="34">
        <v>777.9</v>
      </c>
      <c r="E23" s="406">
        <f t="shared" si="0"/>
        <v>1285.9000000000001</v>
      </c>
      <c r="F23" s="34">
        <f t="shared" si="3"/>
        <v>165.3040236534259</v>
      </c>
      <c r="G23" s="34">
        <f t="shared" si="6"/>
        <v>149.34959349593498</v>
      </c>
      <c r="H23" s="34">
        <f>SUM(E23/E58)*100</f>
        <v>0.15980918641465078</v>
      </c>
      <c r="I23" s="405">
        <v>100</v>
      </c>
      <c r="J23" s="603">
        <v>85.5</v>
      </c>
      <c r="K23" s="321">
        <v>164</v>
      </c>
      <c r="L23" s="321">
        <f t="shared" si="4"/>
        <v>191.81286549707602</v>
      </c>
      <c r="M23" s="649">
        <f t="shared" si="5"/>
        <v>164</v>
      </c>
      <c r="N23" s="789">
        <v>761</v>
      </c>
      <c r="O23" s="668">
        <v>1121.9000000000001</v>
      </c>
      <c r="P23" s="240"/>
      <c r="Q23" s="240"/>
      <c r="R23" s="240"/>
    </row>
    <row r="24" spans="1:18" ht="18" customHeight="1" thickBot="1">
      <c r="A24" s="421" t="s">
        <v>235</v>
      </c>
      <c r="B24" s="419">
        <v>2035</v>
      </c>
      <c r="C24" s="404">
        <f t="shared" si="2"/>
        <v>1625</v>
      </c>
      <c r="D24" s="34">
        <v>2018.9</v>
      </c>
      <c r="E24" s="406">
        <f t="shared" si="0"/>
        <v>1154</v>
      </c>
      <c r="F24" s="34">
        <f t="shared" si="3"/>
        <v>57.159839516568425</v>
      </c>
      <c r="G24" s="34">
        <f t="shared" si="6"/>
        <v>71.015384615384619</v>
      </c>
      <c r="H24" s="34">
        <f>SUM(E24/E58)*100</f>
        <v>0.14341690731978146</v>
      </c>
      <c r="I24" s="405">
        <v>190</v>
      </c>
      <c r="J24" s="603">
        <v>180</v>
      </c>
      <c r="K24" s="469">
        <v>220</v>
      </c>
      <c r="L24" s="321">
        <f t="shared" si="4"/>
        <v>122.22222222222223</v>
      </c>
      <c r="M24" s="649">
        <f t="shared" si="5"/>
        <v>115.78947368421053</v>
      </c>
      <c r="N24" s="789">
        <v>1435</v>
      </c>
      <c r="O24" s="668">
        <v>934</v>
      </c>
      <c r="P24" s="240"/>
      <c r="Q24" s="240"/>
      <c r="R24" s="240"/>
    </row>
    <row r="25" spans="1:18" ht="18" customHeight="1" thickBot="1">
      <c r="A25" s="421" t="s">
        <v>175</v>
      </c>
      <c r="B25" s="419">
        <v>5349</v>
      </c>
      <c r="C25" s="404">
        <f t="shared" si="2"/>
        <v>3395</v>
      </c>
      <c r="D25" s="34">
        <v>2163.4</v>
      </c>
      <c r="E25" s="406">
        <f t="shared" si="0"/>
        <v>6057.4</v>
      </c>
      <c r="F25" s="34">
        <f t="shared" si="3"/>
        <v>279.994453175557</v>
      </c>
      <c r="G25" s="34">
        <f t="shared" si="6"/>
        <v>178.42120765832107</v>
      </c>
      <c r="H25" s="34">
        <f>SUM(E25/E58)*100</f>
        <v>0.75280205753799323</v>
      </c>
      <c r="I25" s="405">
        <v>750</v>
      </c>
      <c r="J25" s="603">
        <v>200.8</v>
      </c>
      <c r="K25" s="469">
        <v>1689</v>
      </c>
      <c r="L25" s="321">
        <f t="shared" si="4"/>
        <v>841.13545816733063</v>
      </c>
      <c r="M25" s="649">
        <f t="shared" si="5"/>
        <v>225.2</v>
      </c>
      <c r="N25" s="789">
        <v>2645</v>
      </c>
      <c r="O25" s="668">
        <v>4368.3999999999996</v>
      </c>
      <c r="P25" s="240"/>
      <c r="Q25" s="240"/>
      <c r="R25" s="240"/>
    </row>
    <row r="26" spans="1:18" s="317" customFormat="1" ht="18" customHeight="1" thickBot="1">
      <c r="A26" s="422" t="s">
        <v>216</v>
      </c>
      <c r="B26" s="419">
        <v>12850</v>
      </c>
      <c r="C26" s="404">
        <f t="shared" si="2"/>
        <v>7010</v>
      </c>
      <c r="D26" s="34">
        <v>3016</v>
      </c>
      <c r="E26" s="406">
        <f t="shared" si="0"/>
        <v>10083</v>
      </c>
      <c r="F26" s="34">
        <f t="shared" si="3"/>
        <v>334.31697612732091</v>
      </c>
      <c r="G26" s="34">
        <f t="shared" ref="G26:G50" si="7">(E26/C26)*100</f>
        <v>143.83737517831671</v>
      </c>
      <c r="H26" s="34">
        <f>SUM(E26/E58)*100</f>
        <v>1.2530959068503955</v>
      </c>
      <c r="I26" s="410">
        <v>1550</v>
      </c>
      <c r="J26" s="603">
        <v>406</v>
      </c>
      <c r="K26" s="321">
        <v>1605</v>
      </c>
      <c r="L26" s="321">
        <f t="shared" si="4"/>
        <v>395.32019704433498</v>
      </c>
      <c r="M26" s="649">
        <f t="shared" si="5"/>
        <v>103.54838709677419</v>
      </c>
      <c r="N26" s="789">
        <v>5460</v>
      </c>
      <c r="O26" s="668">
        <v>8478</v>
      </c>
      <c r="P26" s="316"/>
      <c r="Q26" s="316" t="s">
        <v>215</v>
      </c>
      <c r="R26" s="316"/>
    </row>
    <row r="27" spans="1:18" ht="18" customHeight="1" thickBot="1">
      <c r="A27" s="392" t="s">
        <v>394</v>
      </c>
      <c r="B27" s="419">
        <v>736</v>
      </c>
      <c r="C27" s="404">
        <f t="shared" si="2"/>
        <v>531</v>
      </c>
      <c r="D27" s="34">
        <v>619</v>
      </c>
      <c r="E27" s="406">
        <f t="shared" si="0"/>
        <v>866</v>
      </c>
      <c r="F27" s="34">
        <f t="shared" si="3"/>
        <v>139.90306946688207</v>
      </c>
      <c r="G27" s="34">
        <f t="shared" si="7"/>
        <v>163.08851224105462</v>
      </c>
      <c r="H27" s="34">
        <f>SUM(E27/E58)*100</f>
        <v>0.10762481953113584</v>
      </c>
      <c r="I27" s="405">
        <v>80</v>
      </c>
      <c r="J27" s="603">
        <v>78</v>
      </c>
      <c r="K27" s="321">
        <v>168</v>
      </c>
      <c r="L27" s="321">
        <f t="shared" si="4"/>
        <v>215.38461538461539</v>
      </c>
      <c r="M27" s="649">
        <f t="shared" si="5"/>
        <v>210</v>
      </c>
      <c r="N27" s="789">
        <v>451</v>
      </c>
      <c r="O27" s="668">
        <v>698</v>
      </c>
      <c r="P27" s="218"/>
      <c r="Q27" s="240"/>
      <c r="R27" s="240"/>
    </row>
    <row r="28" spans="1:18" ht="18" customHeight="1" thickBot="1">
      <c r="A28" s="392" t="s">
        <v>236</v>
      </c>
      <c r="B28" s="419">
        <v>8624</v>
      </c>
      <c r="C28" s="404">
        <f t="shared" si="2"/>
        <v>4205</v>
      </c>
      <c r="D28" s="34">
        <v>5847</v>
      </c>
      <c r="E28" s="406">
        <f t="shared" si="0"/>
        <v>8334</v>
      </c>
      <c r="F28" s="34">
        <f t="shared" si="3"/>
        <v>142.53463314520266</v>
      </c>
      <c r="G28" s="34">
        <f t="shared" si="7"/>
        <v>198.19262782401904</v>
      </c>
      <c r="H28" s="34">
        <f>SUM(E28/E58)*100</f>
        <v>1.0357335403839329</v>
      </c>
      <c r="I28" s="405">
        <v>950</v>
      </c>
      <c r="J28" s="603">
        <v>800</v>
      </c>
      <c r="K28" s="321">
        <v>1200</v>
      </c>
      <c r="L28" s="321">
        <f t="shared" si="4"/>
        <v>150</v>
      </c>
      <c r="M28" s="649">
        <f t="shared" si="5"/>
        <v>126.31578947368421</v>
      </c>
      <c r="N28" s="789">
        <v>3255</v>
      </c>
      <c r="O28" s="668">
        <v>7134</v>
      </c>
      <c r="P28" s="241"/>
      <c r="Q28" s="240"/>
      <c r="R28" s="240"/>
    </row>
    <row r="29" spans="1:18" ht="18" customHeight="1" thickBot="1">
      <c r="A29" s="392" t="s">
        <v>293</v>
      </c>
      <c r="B29" s="419">
        <v>2035</v>
      </c>
      <c r="C29" s="404">
        <f t="shared" si="2"/>
        <v>1358</v>
      </c>
      <c r="D29" s="34">
        <v>1273</v>
      </c>
      <c r="E29" s="406">
        <f t="shared" si="0"/>
        <v>2062</v>
      </c>
      <c r="F29" s="34">
        <f t="shared" si="3"/>
        <v>161.9795758051846</v>
      </c>
      <c r="G29" s="34">
        <f t="shared" si="7"/>
        <v>151.84094256259203</v>
      </c>
      <c r="H29" s="34">
        <f>SUM(E29/E58)*100</f>
        <v>0.25626140632009481</v>
      </c>
      <c r="I29" s="405">
        <v>213</v>
      </c>
      <c r="J29" s="603">
        <v>110</v>
      </c>
      <c r="K29" s="321">
        <v>254</v>
      </c>
      <c r="L29" s="321">
        <f t="shared" si="4"/>
        <v>230.90909090909091</v>
      </c>
      <c r="M29" s="649">
        <f t="shared" si="5"/>
        <v>119.24882629107981</v>
      </c>
      <c r="N29" s="789">
        <v>1145</v>
      </c>
      <c r="O29" s="668">
        <v>1808</v>
      </c>
      <c r="P29" s="240"/>
      <c r="Q29" s="240"/>
      <c r="R29" s="240"/>
    </row>
    <row r="30" spans="1:18" ht="18" customHeight="1" thickBot="1">
      <c r="A30" s="392" t="s">
        <v>225</v>
      </c>
      <c r="B30" s="419">
        <v>873</v>
      </c>
      <c r="C30" s="404">
        <f t="shared" si="2"/>
        <v>581</v>
      </c>
      <c r="D30" s="34">
        <v>615</v>
      </c>
      <c r="E30" s="406">
        <f t="shared" si="0"/>
        <v>540</v>
      </c>
      <c r="F30" s="34">
        <f t="shared" si="3"/>
        <v>87.804878048780495</v>
      </c>
      <c r="G30" s="34">
        <f t="shared" si="7"/>
        <v>92.943201376936315</v>
      </c>
      <c r="H30" s="34">
        <f>SUM(E30/E58)*100</f>
        <v>6.7110164603710568E-2</v>
      </c>
      <c r="I30" s="405">
        <v>92</v>
      </c>
      <c r="J30" s="603">
        <v>120</v>
      </c>
      <c r="K30" s="321">
        <v>60</v>
      </c>
      <c r="L30" s="321">
        <f t="shared" si="4"/>
        <v>50</v>
      </c>
      <c r="M30" s="649">
        <f t="shared" si="5"/>
        <v>65.217391304347828</v>
      </c>
      <c r="N30" s="789">
        <v>489</v>
      </c>
      <c r="O30" s="668">
        <v>480</v>
      </c>
      <c r="P30" s="240"/>
      <c r="Q30" s="240"/>
      <c r="R30" s="240"/>
    </row>
    <row r="31" spans="1:18" ht="18" customHeight="1" thickBot="1">
      <c r="A31" s="392" t="s">
        <v>226</v>
      </c>
      <c r="B31" s="419">
        <v>1031</v>
      </c>
      <c r="C31" s="404">
        <f t="shared" si="2"/>
        <v>686</v>
      </c>
      <c r="D31" s="34">
        <v>773.7</v>
      </c>
      <c r="E31" s="406">
        <f t="shared" si="0"/>
        <v>779.1</v>
      </c>
      <c r="F31" s="34">
        <f t="shared" si="3"/>
        <v>100.69794493989919</v>
      </c>
      <c r="G31" s="34">
        <f t="shared" si="7"/>
        <v>113.57142857142857</v>
      </c>
      <c r="H31" s="34">
        <f>SUM(E31/E58)*100</f>
        <v>9.6825054153242412E-2</v>
      </c>
      <c r="I31" s="405">
        <v>98</v>
      </c>
      <c r="J31" s="603">
        <v>95.4</v>
      </c>
      <c r="K31" s="469">
        <v>100.7</v>
      </c>
      <c r="L31" s="321">
        <f t="shared" si="4"/>
        <v>105.55555555555556</v>
      </c>
      <c r="M31" s="649">
        <f t="shared" si="5"/>
        <v>102.75510204081633</v>
      </c>
      <c r="N31" s="789">
        <v>588</v>
      </c>
      <c r="O31" s="668">
        <v>678.4</v>
      </c>
      <c r="P31" s="241"/>
      <c r="Q31" s="240"/>
      <c r="R31" s="240"/>
    </row>
    <row r="32" spans="1:18" ht="18" customHeight="1" thickBot="1">
      <c r="A32" s="423" t="s">
        <v>237</v>
      </c>
      <c r="B32" s="419">
        <v>1120</v>
      </c>
      <c r="C32" s="404">
        <f t="shared" si="2"/>
        <v>827</v>
      </c>
      <c r="D32" s="34">
        <v>1241.5999999999999</v>
      </c>
      <c r="E32" s="406">
        <f t="shared" si="0"/>
        <v>433.8</v>
      </c>
      <c r="F32" s="34">
        <f t="shared" si="3"/>
        <v>34.938788659793815</v>
      </c>
      <c r="G32" s="34">
        <f t="shared" si="7"/>
        <v>52.454655380894799</v>
      </c>
      <c r="H32" s="34">
        <f>SUM(E32/E58)*100</f>
        <v>5.3911832231647486E-2</v>
      </c>
      <c r="I32" s="405">
        <v>98</v>
      </c>
      <c r="J32" s="603">
        <v>145</v>
      </c>
      <c r="K32" s="469">
        <v>0</v>
      </c>
      <c r="L32" s="321">
        <f t="shared" si="4"/>
        <v>0</v>
      </c>
      <c r="M32" s="649">
        <f t="shared" si="5"/>
        <v>0</v>
      </c>
      <c r="N32" s="789">
        <v>729</v>
      </c>
      <c r="O32" s="668">
        <v>433.8</v>
      </c>
      <c r="P32" s="240"/>
      <c r="Q32" s="240"/>
      <c r="R32" s="240"/>
    </row>
    <row r="33" spans="1:18" ht="18" customHeight="1" thickBot="1">
      <c r="A33" s="423" t="s">
        <v>294</v>
      </c>
      <c r="B33" s="419">
        <v>5958</v>
      </c>
      <c r="C33" s="404">
        <f t="shared" si="2"/>
        <v>4515</v>
      </c>
      <c r="D33" s="34">
        <v>2880</v>
      </c>
      <c r="E33" s="406">
        <f t="shared" si="0"/>
        <v>2970</v>
      </c>
      <c r="F33" s="34">
        <f t="shared" si="3"/>
        <v>103.125</v>
      </c>
      <c r="G33" s="34">
        <f t="shared" si="7"/>
        <v>65.78073089700996</v>
      </c>
      <c r="H33" s="34">
        <f>SUM(E33/E58)*100</f>
        <v>0.3691059053204081</v>
      </c>
      <c r="I33" s="405">
        <v>512</v>
      </c>
      <c r="J33" s="603">
        <v>340</v>
      </c>
      <c r="K33" s="321">
        <v>340</v>
      </c>
      <c r="L33" s="321">
        <f t="shared" si="4"/>
        <v>100</v>
      </c>
      <c r="M33" s="649">
        <f t="shared" si="5"/>
        <v>66.40625</v>
      </c>
      <c r="N33" s="789">
        <v>4003</v>
      </c>
      <c r="O33" s="668">
        <v>2630</v>
      </c>
      <c r="P33" s="240"/>
      <c r="Q33" s="240"/>
      <c r="R33" s="240"/>
    </row>
    <row r="34" spans="1:18" ht="18" customHeight="1" thickBot="1">
      <c r="A34" s="423" t="s">
        <v>296</v>
      </c>
      <c r="B34" s="419">
        <v>3458</v>
      </c>
      <c r="C34" s="404">
        <f t="shared" si="2"/>
        <v>2548</v>
      </c>
      <c r="D34" s="34">
        <v>2450</v>
      </c>
      <c r="E34" s="406">
        <f t="shared" si="0"/>
        <v>2800</v>
      </c>
      <c r="F34" s="34">
        <f t="shared" si="3"/>
        <v>114.28571428571428</v>
      </c>
      <c r="G34" s="34">
        <f t="shared" si="7"/>
        <v>109.8901098901099</v>
      </c>
      <c r="H34" s="34">
        <f>SUM(E34/E58)*100</f>
        <v>0.34797863127849921</v>
      </c>
      <c r="I34" s="405">
        <v>350</v>
      </c>
      <c r="J34" s="603">
        <v>310</v>
      </c>
      <c r="K34" s="321">
        <v>310</v>
      </c>
      <c r="L34" s="321">
        <f t="shared" si="4"/>
        <v>100</v>
      </c>
      <c r="M34" s="649">
        <f t="shared" si="5"/>
        <v>88.571428571428569</v>
      </c>
      <c r="N34" s="789">
        <v>2198</v>
      </c>
      <c r="O34" s="668">
        <v>2490</v>
      </c>
      <c r="P34" s="240"/>
      <c r="Q34" s="240"/>
      <c r="R34" s="240"/>
    </row>
    <row r="35" spans="1:18" ht="18" customHeight="1" thickBot="1">
      <c r="A35" s="392" t="s">
        <v>295</v>
      </c>
      <c r="B35" s="419">
        <v>15204</v>
      </c>
      <c r="C35" s="404">
        <f t="shared" si="2"/>
        <v>11278</v>
      </c>
      <c r="D35" s="34">
        <v>8280</v>
      </c>
      <c r="E35" s="406">
        <f t="shared" si="0"/>
        <v>9850</v>
      </c>
      <c r="F35" s="34">
        <f t="shared" si="3"/>
        <v>118.96135265700482</v>
      </c>
      <c r="G35" s="34">
        <f t="shared" si="7"/>
        <v>87.338180528462487</v>
      </c>
      <c r="H35" s="34">
        <f>SUM(E35/E58)*100</f>
        <v>1.2241391136047206</v>
      </c>
      <c r="I35" s="405">
        <v>1525</v>
      </c>
      <c r="J35" s="603">
        <v>1080</v>
      </c>
      <c r="K35" s="321">
        <v>1220</v>
      </c>
      <c r="L35" s="321">
        <f t="shared" si="4"/>
        <v>112.96296296296295</v>
      </c>
      <c r="M35" s="649">
        <f t="shared" si="5"/>
        <v>80</v>
      </c>
      <c r="N35" s="789">
        <v>9753</v>
      </c>
      <c r="O35" s="668">
        <v>8630</v>
      </c>
      <c r="P35" s="240"/>
      <c r="Q35" s="240"/>
      <c r="R35" s="240"/>
    </row>
    <row r="36" spans="1:18" ht="18" customHeight="1" thickBot="1">
      <c r="A36" s="392" t="s">
        <v>179</v>
      </c>
      <c r="B36" s="419">
        <v>17231</v>
      </c>
      <c r="C36" s="404">
        <f t="shared" si="2"/>
        <v>11691</v>
      </c>
      <c r="D36" s="34">
        <v>12295</v>
      </c>
      <c r="E36" s="406">
        <f t="shared" ref="E36:E58" si="8">K36+O36</f>
        <v>21300</v>
      </c>
      <c r="F36" s="34">
        <f t="shared" si="3"/>
        <v>173.24115494103293</v>
      </c>
      <c r="G36" s="34">
        <f t="shared" si="7"/>
        <v>182.19142930459327</v>
      </c>
      <c r="H36" s="34">
        <f>SUM(E36/E58)*100</f>
        <v>2.6471231593685833</v>
      </c>
      <c r="I36" s="405">
        <v>1640</v>
      </c>
      <c r="J36" s="603">
        <v>2000</v>
      </c>
      <c r="K36" s="321">
        <v>3150</v>
      </c>
      <c r="L36" s="321">
        <f t="shared" si="4"/>
        <v>157.5</v>
      </c>
      <c r="M36" s="649">
        <f t="shared" si="5"/>
        <v>192.07317073170731</v>
      </c>
      <c r="N36" s="789">
        <v>10051</v>
      </c>
      <c r="O36" s="668">
        <v>18150</v>
      </c>
      <c r="P36" s="240" t="s">
        <v>270</v>
      </c>
      <c r="Q36" s="240"/>
      <c r="R36" s="240"/>
    </row>
    <row r="37" spans="1:18" ht="18" customHeight="1" thickBot="1">
      <c r="A37" s="392" t="s">
        <v>238</v>
      </c>
      <c r="B37" s="419">
        <v>46813</v>
      </c>
      <c r="C37" s="404">
        <f t="shared" ref="C37:C58" si="9">I37+N37</f>
        <v>32559</v>
      </c>
      <c r="D37" s="34">
        <v>29307</v>
      </c>
      <c r="E37" s="406">
        <f t="shared" si="8"/>
        <v>40727</v>
      </c>
      <c r="F37" s="34">
        <f t="shared" si="3"/>
        <v>138.96679974067629</v>
      </c>
      <c r="G37" s="34">
        <f t="shared" si="7"/>
        <v>125.08676556405295</v>
      </c>
      <c r="H37" s="34">
        <f>SUM(E37/E58)*100</f>
        <v>5.0614734700283703</v>
      </c>
      <c r="I37" s="405">
        <v>4685</v>
      </c>
      <c r="J37" s="603">
        <v>4300</v>
      </c>
      <c r="K37" s="321">
        <v>5100</v>
      </c>
      <c r="L37" s="321">
        <f t="shared" si="4"/>
        <v>118.6046511627907</v>
      </c>
      <c r="M37" s="649">
        <f t="shared" si="5"/>
        <v>108.8580576307364</v>
      </c>
      <c r="N37" s="789">
        <v>27874</v>
      </c>
      <c r="O37" s="668">
        <v>35627</v>
      </c>
      <c r="P37" s="240">
        <f>K36+K37+K38</f>
        <v>10250</v>
      </c>
      <c r="Q37" s="240"/>
      <c r="R37" s="240"/>
    </row>
    <row r="38" spans="1:18" ht="18" customHeight="1" thickBot="1">
      <c r="A38" s="423" t="s">
        <v>239</v>
      </c>
      <c r="B38" s="419">
        <v>26886</v>
      </c>
      <c r="C38" s="404">
        <f t="shared" si="9"/>
        <v>19533</v>
      </c>
      <c r="D38" s="34">
        <v>19600</v>
      </c>
      <c r="E38" s="406">
        <f t="shared" si="8"/>
        <v>17450</v>
      </c>
      <c r="F38" s="34">
        <f t="shared" si="3"/>
        <v>89.030612244897952</v>
      </c>
      <c r="G38" s="34">
        <f t="shared" si="7"/>
        <v>89.335995494803669</v>
      </c>
      <c r="H38" s="34">
        <f>SUM(E38/E58)*100</f>
        <v>2.1686525413606472</v>
      </c>
      <c r="I38" s="405">
        <v>2460</v>
      </c>
      <c r="J38" s="603">
        <v>1500</v>
      </c>
      <c r="K38" s="321">
        <v>2000</v>
      </c>
      <c r="L38" s="321">
        <f t="shared" si="4"/>
        <v>133.33333333333331</v>
      </c>
      <c r="M38" s="649">
        <f t="shared" si="5"/>
        <v>81.300813008130078</v>
      </c>
      <c r="N38" s="789">
        <v>17073</v>
      </c>
      <c r="O38" s="668">
        <v>15450</v>
      </c>
      <c r="P38" s="240"/>
      <c r="Q38" s="240"/>
      <c r="R38" s="240"/>
    </row>
    <row r="39" spans="1:18" ht="18" customHeight="1" thickBot="1">
      <c r="A39" s="423" t="s">
        <v>227</v>
      </c>
      <c r="B39" s="419">
        <v>1494</v>
      </c>
      <c r="C39" s="404">
        <f t="shared" si="9"/>
        <v>1091</v>
      </c>
      <c r="D39" s="34">
        <v>1146</v>
      </c>
      <c r="E39" s="406">
        <f t="shared" si="8"/>
        <v>1445.3</v>
      </c>
      <c r="F39" s="34">
        <f t="shared" si="3"/>
        <v>126.11692844677138</v>
      </c>
      <c r="G39" s="34">
        <f t="shared" si="7"/>
        <v>132.47479376718607</v>
      </c>
      <c r="H39" s="34">
        <f>SUM(E39/E58)*100</f>
        <v>0.17961911278100534</v>
      </c>
      <c r="I39" s="405">
        <v>130</v>
      </c>
      <c r="J39" s="603">
        <v>122</v>
      </c>
      <c r="K39" s="321">
        <v>236</v>
      </c>
      <c r="L39" s="321">
        <f t="shared" si="4"/>
        <v>193.44262295081967</v>
      </c>
      <c r="M39" s="649">
        <f t="shared" si="5"/>
        <v>181.53846153846155</v>
      </c>
      <c r="N39" s="789">
        <v>961</v>
      </c>
      <c r="O39" s="668">
        <v>1209.3</v>
      </c>
      <c r="P39" s="240"/>
      <c r="Q39" s="240"/>
      <c r="R39" s="240"/>
    </row>
    <row r="40" spans="1:18" ht="18" customHeight="1" thickBot="1">
      <c r="A40" s="424" t="s">
        <v>228</v>
      </c>
      <c r="B40" s="419">
        <v>2816</v>
      </c>
      <c r="C40" s="404">
        <f t="shared" si="9"/>
        <v>2036</v>
      </c>
      <c r="D40" s="34">
        <v>2120</v>
      </c>
      <c r="E40" s="406">
        <f t="shared" si="8"/>
        <v>2212</v>
      </c>
      <c r="F40" s="34">
        <f t="shared" si="3"/>
        <v>104.33962264150945</v>
      </c>
      <c r="G40" s="34">
        <f t="shared" si="7"/>
        <v>108.64440078585463</v>
      </c>
      <c r="H40" s="34">
        <f>SUM(E40/E58)*100</f>
        <v>0.27490311871001438</v>
      </c>
      <c r="I40" s="405">
        <v>285</v>
      </c>
      <c r="J40" s="603">
        <v>260</v>
      </c>
      <c r="K40" s="321">
        <v>247</v>
      </c>
      <c r="L40" s="321">
        <f t="shared" si="4"/>
        <v>95</v>
      </c>
      <c r="M40" s="649">
        <f t="shared" si="5"/>
        <v>86.666666666666671</v>
      </c>
      <c r="N40" s="789">
        <v>1751</v>
      </c>
      <c r="O40" s="668">
        <v>1965</v>
      </c>
      <c r="P40" s="241"/>
      <c r="Q40" s="241"/>
      <c r="R40" s="240"/>
    </row>
    <row r="41" spans="1:18" ht="18" customHeight="1" thickBot="1">
      <c r="A41" s="423" t="s">
        <v>229</v>
      </c>
      <c r="B41" s="419">
        <v>0</v>
      </c>
      <c r="C41" s="404">
        <f t="shared" si="9"/>
        <v>0</v>
      </c>
      <c r="D41" s="34">
        <v>234</v>
      </c>
      <c r="E41" s="406">
        <f t="shared" si="8"/>
        <v>0</v>
      </c>
      <c r="F41" s="34">
        <f t="shared" si="3"/>
        <v>0</v>
      </c>
      <c r="G41" s="34" t="e">
        <f t="shared" si="7"/>
        <v>#DIV/0!</v>
      </c>
      <c r="H41" s="34">
        <f>SUM(E41/E58)*100</f>
        <v>0</v>
      </c>
      <c r="I41" s="405">
        <v>0</v>
      </c>
      <c r="J41" s="603">
        <v>0</v>
      </c>
      <c r="K41" s="469">
        <v>0</v>
      </c>
      <c r="L41" s="321" t="e">
        <f t="shared" si="4"/>
        <v>#DIV/0!</v>
      </c>
      <c r="M41" s="649"/>
      <c r="N41" s="789">
        <v>0</v>
      </c>
      <c r="O41" s="668">
        <v>0</v>
      </c>
      <c r="P41" s="240"/>
      <c r="Q41" s="240"/>
      <c r="R41" s="240"/>
    </row>
    <row r="42" spans="1:18" ht="18" customHeight="1" thickBot="1">
      <c r="A42" s="425" t="s">
        <v>230</v>
      </c>
      <c r="B42" s="419">
        <v>0</v>
      </c>
      <c r="C42" s="404">
        <f t="shared" si="9"/>
        <v>0</v>
      </c>
      <c r="D42" s="34">
        <v>780</v>
      </c>
      <c r="E42" s="406">
        <f t="shared" si="8"/>
        <v>0</v>
      </c>
      <c r="F42" s="34">
        <f t="shared" si="3"/>
        <v>0</v>
      </c>
      <c r="G42" s="34" t="e">
        <f t="shared" si="7"/>
        <v>#DIV/0!</v>
      </c>
      <c r="H42" s="34">
        <f>SUM(E42/E58)*100</f>
        <v>0</v>
      </c>
      <c r="I42" s="405">
        <v>0</v>
      </c>
      <c r="J42" s="603">
        <v>0</v>
      </c>
      <c r="K42" s="469">
        <v>0</v>
      </c>
      <c r="L42" s="321"/>
      <c r="M42" s="649"/>
      <c r="N42" s="789">
        <v>0</v>
      </c>
      <c r="O42" s="668">
        <v>0</v>
      </c>
      <c r="P42" s="241"/>
      <c r="Q42" s="240"/>
      <c r="R42" s="240"/>
    </row>
    <row r="43" spans="1:18" ht="18" customHeight="1" thickBot="1">
      <c r="A43" s="425" t="s">
        <v>240</v>
      </c>
      <c r="B43" s="419">
        <v>836</v>
      </c>
      <c r="C43" s="404">
        <f t="shared" si="9"/>
        <v>554</v>
      </c>
      <c r="D43" s="34">
        <v>404</v>
      </c>
      <c r="E43" s="406">
        <f t="shared" si="8"/>
        <v>615</v>
      </c>
      <c r="F43" s="34">
        <f t="shared" si="3"/>
        <v>152.22772277227722</v>
      </c>
      <c r="G43" s="34">
        <f t="shared" si="7"/>
        <v>111.01083032490975</v>
      </c>
      <c r="H43" s="34">
        <f>SUM(E43/E58)*100</f>
        <v>7.6431020798670368E-2</v>
      </c>
      <c r="I43" s="405">
        <v>71</v>
      </c>
      <c r="J43" s="603">
        <v>70</v>
      </c>
      <c r="K43" s="845">
        <v>75</v>
      </c>
      <c r="L43" s="321">
        <f t="shared" si="4"/>
        <v>107.14285714285714</v>
      </c>
      <c r="M43" s="649">
        <f t="shared" si="5"/>
        <v>105.63380281690141</v>
      </c>
      <c r="N43" s="789">
        <v>483</v>
      </c>
      <c r="O43" s="668">
        <v>540</v>
      </c>
      <c r="P43" s="240"/>
      <c r="Q43" s="240"/>
      <c r="R43" s="240"/>
    </row>
    <row r="44" spans="1:18" ht="18" customHeight="1" thickBot="1">
      <c r="A44" s="425" t="s">
        <v>241</v>
      </c>
      <c r="B44" s="419">
        <v>475</v>
      </c>
      <c r="C44" s="404">
        <f t="shared" si="9"/>
        <v>343</v>
      </c>
      <c r="D44" s="34">
        <v>422</v>
      </c>
      <c r="E44" s="406">
        <f t="shared" si="8"/>
        <v>736</v>
      </c>
      <c r="F44" s="34">
        <f t="shared" si="3"/>
        <v>174.40758293838863</v>
      </c>
      <c r="G44" s="34">
        <f t="shared" si="7"/>
        <v>214.57725947521865</v>
      </c>
      <c r="H44" s="34">
        <f>SUM(E44/E58)*100</f>
        <v>9.1468668793205518E-2</v>
      </c>
      <c r="I44" s="405">
        <v>49</v>
      </c>
      <c r="J44" s="603">
        <v>66</v>
      </c>
      <c r="K44" s="845">
        <v>54</v>
      </c>
      <c r="L44" s="321">
        <f t="shared" si="4"/>
        <v>81.818181818181827</v>
      </c>
      <c r="M44" s="649">
        <f t="shared" si="5"/>
        <v>110.20408163265304</v>
      </c>
      <c r="N44" s="789">
        <v>294</v>
      </c>
      <c r="O44" s="668">
        <v>682</v>
      </c>
      <c r="P44" s="241"/>
      <c r="Q44" s="241"/>
      <c r="R44" s="240"/>
    </row>
    <row r="45" spans="1:18" ht="18" customHeight="1" thickBot="1">
      <c r="A45" s="425" t="s">
        <v>364</v>
      </c>
      <c r="B45" s="419">
        <v>1414</v>
      </c>
      <c r="C45" s="404">
        <f t="shared" si="9"/>
        <v>927</v>
      </c>
      <c r="D45" s="34">
        <v>801</v>
      </c>
      <c r="E45" s="406">
        <f t="shared" si="8"/>
        <v>683</v>
      </c>
      <c r="F45" s="34">
        <f t="shared" si="3"/>
        <v>85.268414481897622</v>
      </c>
      <c r="G45" s="34">
        <f t="shared" si="7"/>
        <v>73.678532901833876</v>
      </c>
      <c r="H45" s="34">
        <f>SUM(E45/E58)*100</f>
        <v>8.4881930415433918E-2</v>
      </c>
      <c r="I45" s="405">
        <v>121</v>
      </c>
      <c r="J45" s="603">
        <v>126</v>
      </c>
      <c r="K45" s="321">
        <v>80</v>
      </c>
      <c r="L45" s="321">
        <f t="shared" si="4"/>
        <v>63.492063492063487</v>
      </c>
      <c r="M45" s="649">
        <f t="shared" si="5"/>
        <v>66.11570247933885</v>
      </c>
      <c r="N45" s="789">
        <v>806</v>
      </c>
      <c r="O45" s="668">
        <v>603</v>
      </c>
      <c r="P45" s="240"/>
      <c r="Q45" s="240"/>
      <c r="R45" s="240"/>
    </row>
    <row r="46" spans="1:18" ht="18" customHeight="1" thickBot="1">
      <c r="A46" s="425" t="s">
        <v>242</v>
      </c>
      <c r="B46" s="419">
        <v>280</v>
      </c>
      <c r="C46" s="404">
        <f t="shared" si="9"/>
        <v>183</v>
      </c>
      <c r="D46" s="34">
        <v>137</v>
      </c>
      <c r="E46" s="406">
        <f t="shared" si="8"/>
        <v>46</v>
      </c>
      <c r="F46" s="34">
        <f t="shared" si="3"/>
        <v>33.576642335766422</v>
      </c>
      <c r="G46" s="34">
        <f t="shared" si="7"/>
        <v>25.136612021857925</v>
      </c>
      <c r="H46" s="34">
        <f>SUM(E46/E58)*100</f>
        <v>5.7167917995753449E-3</v>
      </c>
      <c r="I46" s="405">
        <v>26</v>
      </c>
      <c r="J46" s="603">
        <v>20</v>
      </c>
      <c r="K46" s="321">
        <v>0</v>
      </c>
      <c r="L46" s="321"/>
      <c r="M46" s="649">
        <f t="shared" si="5"/>
        <v>0</v>
      </c>
      <c r="N46" s="789">
        <v>157</v>
      </c>
      <c r="O46" s="668">
        <v>46</v>
      </c>
      <c r="P46" s="240"/>
      <c r="Q46" s="240"/>
      <c r="R46" s="240"/>
    </row>
    <row r="47" spans="1:18" ht="18" customHeight="1" thickBot="1">
      <c r="A47" s="423" t="s">
        <v>243</v>
      </c>
      <c r="B47" s="419">
        <v>957</v>
      </c>
      <c r="C47" s="404">
        <f t="shared" si="9"/>
        <v>717</v>
      </c>
      <c r="D47" s="34">
        <v>740</v>
      </c>
      <c r="E47" s="406">
        <f t="shared" si="8"/>
        <v>1748</v>
      </c>
      <c r="F47" s="34">
        <f t="shared" si="3"/>
        <v>236.2162162162162</v>
      </c>
      <c r="G47" s="34">
        <f t="shared" si="7"/>
        <v>243.79358437935844</v>
      </c>
      <c r="H47" s="34">
        <f>SUM(E47/E58)*100</f>
        <v>0.2172380883838631</v>
      </c>
      <c r="I47" s="405">
        <v>75</v>
      </c>
      <c r="J47" s="603">
        <v>133</v>
      </c>
      <c r="K47" s="321">
        <v>260</v>
      </c>
      <c r="L47" s="321">
        <f t="shared" si="4"/>
        <v>195.48872180451127</v>
      </c>
      <c r="M47" s="649">
        <f t="shared" si="5"/>
        <v>346.66666666666669</v>
      </c>
      <c r="N47" s="789">
        <v>642</v>
      </c>
      <c r="O47" s="668">
        <v>1488</v>
      </c>
      <c r="P47" s="241"/>
      <c r="Q47" s="240"/>
      <c r="R47" s="240"/>
    </row>
    <row r="48" spans="1:18" ht="18" customHeight="1" thickBot="1">
      <c r="A48" s="423" t="s">
        <v>244</v>
      </c>
      <c r="B48" s="419">
        <v>0</v>
      </c>
      <c r="C48" s="404">
        <f t="shared" si="9"/>
        <v>0</v>
      </c>
      <c r="D48" s="34">
        <v>293</v>
      </c>
      <c r="E48" s="406">
        <f t="shared" si="8"/>
        <v>0</v>
      </c>
      <c r="F48" s="34">
        <f t="shared" si="3"/>
        <v>0</v>
      </c>
      <c r="G48" s="34" t="e">
        <f t="shared" si="7"/>
        <v>#DIV/0!</v>
      </c>
      <c r="H48" s="34">
        <f>SUM(E48/E58)*100</f>
        <v>0</v>
      </c>
      <c r="I48" s="405">
        <v>0</v>
      </c>
      <c r="J48" s="603">
        <v>8</v>
      </c>
      <c r="K48" s="321">
        <v>0</v>
      </c>
      <c r="L48" s="321">
        <f t="shared" si="4"/>
        <v>0</v>
      </c>
      <c r="M48" s="649"/>
      <c r="N48" s="789">
        <v>0</v>
      </c>
      <c r="O48" s="668">
        <v>0</v>
      </c>
      <c r="P48" s="240"/>
      <c r="Q48" s="240"/>
      <c r="R48" s="240"/>
    </row>
    <row r="49" spans="1:18" ht="18" customHeight="1" thickBot="1">
      <c r="A49" s="423" t="s">
        <v>245</v>
      </c>
      <c r="B49" s="419">
        <v>663</v>
      </c>
      <c r="C49" s="404">
        <f t="shared" si="9"/>
        <v>488</v>
      </c>
      <c r="D49" s="34">
        <v>463</v>
      </c>
      <c r="E49" s="406">
        <f t="shared" si="8"/>
        <v>526</v>
      </c>
      <c r="F49" s="34">
        <f t="shared" si="3"/>
        <v>113.60691144708423</v>
      </c>
      <c r="G49" s="34">
        <f t="shared" si="7"/>
        <v>107.78688524590163</v>
      </c>
      <c r="H49" s="34">
        <f>SUM(E49/E58)*100</f>
        <v>6.5370271447318065E-2</v>
      </c>
      <c r="I49" s="405">
        <v>53</v>
      </c>
      <c r="J49" s="603">
        <v>53</v>
      </c>
      <c r="K49" s="321">
        <v>66</v>
      </c>
      <c r="L49" s="321">
        <f t="shared" si="4"/>
        <v>124.52830188679245</v>
      </c>
      <c r="M49" s="649">
        <f t="shared" si="5"/>
        <v>124.52830188679245</v>
      </c>
      <c r="N49" s="789">
        <v>435</v>
      </c>
      <c r="O49" s="668">
        <v>460</v>
      </c>
      <c r="P49" s="240"/>
      <c r="Q49" s="240"/>
      <c r="R49" s="240"/>
    </row>
    <row r="50" spans="1:18" ht="18" customHeight="1" thickBot="1">
      <c r="A50" s="423" t="s">
        <v>246</v>
      </c>
      <c r="B50" s="419">
        <v>299</v>
      </c>
      <c r="C50" s="404">
        <f t="shared" si="9"/>
        <v>212</v>
      </c>
      <c r="D50" s="34">
        <v>225</v>
      </c>
      <c r="E50" s="406">
        <f t="shared" si="8"/>
        <v>787</v>
      </c>
      <c r="F50" s="34">
        <f t="shared" si="3"/>
        <v>349.77777777777777</v>
      </c>
      <c r="G50" s="34">
        <f t="shared" si="7"/>
        <v>371.22641509433964</v>
      </c>
      <c r="H50" s="34">
        <f>SUM(E50/E58)*100</f>
        <v>9.780685100577817E-2</v>
      </c>
      <c r="I50" s="405">
        <v>25</v>
      </c>
      <c r="J50" s="603">
        <v>44</v>
      </c>
      <c r="K50" s="321">
        <v>101</v>
      </c>
      <c r="L50" s="321">
        <f t="shared" si="4"/>
        <v>229.54545454545453</v>
      </c>
      <c r="M50" s="649">
        <f t="shared" si="5"/>
        <v>404</v>
      </c>
      <c r="N50" s="789">
        <v>187</v>
      </c>
      <c r="O50" s="668">
        <v>686</v>
      </c>
      <c r="P50" s="240"/>
      <c r="Q50" s="241"/>
      <c r="R50" s="240"/>
    </row>
    <row r="51" spans="1:18" ht="18" customHeight="1" thickBot="1">
      <c r="A51" s="423" t="s">
        <v>291</v>
      </c>
      <c r="B51" s="426">
        <v>1055</v>
      </c>
      <c r="C51" s="404">
        <f t="shared" si="9"/>
        <v>783</v>
      </c>
      <c r="D51" s="34">
        <v>315</v>
      </c>
      <c r="E51" s="406">
        <f t="shared" si="8"/>
        <v>1148</v>
      </c>
      <c r="F51" s="34">
        <f t="shared" si="3"/>
        <v>364.44444444444446</v>
      </c>
      <c r="G51" s="34"/>
      <c r="H51" s="34">
        <f>SUM(E51/E58)*100</f>
        <v>0.14267123882418467</v>
      </c>
      <c r="I51" s="405">
        <v>98</v>
      </c>
      <c r="J51" s="410">
        <v>100</v>
      </c>
      <c r="K51" s="321">
        <v>125</v>
      </c>
      <c r="L51" s="321">
        <f t="shared" si="4"/>
        <v>125</v>
      </c>
      <c r="M51" s="649">
        <f t="shared" si="5"/>
        <v>127.55102040816327</v>
      </c>
      <c r="N51" s="789">
        <v>685</v>
      </c>
      <c r="O51" s="668">
        <v>1023</v>
      </c>
      <c r="P51" s="240"/>
      <c r="Q51" s="240"/>
      <c r="R51" s="240"/>
    </row>
    <row r="52" spans="1:18" ht="18" customHeight="1" thickBot="1">
      <c r="A52" s="423" t="s">
        <v>330</v>
      </c>
      <c r="B52" s="426">
        <v>1032</v>
      </c>
      <c r="C52" s="404">
        <f t="shared" si="9"/>
        <v>871</v>
      </c>
      <c r="D52" s="34"/>
      <c r="E52" s="406">
        <f t="shared" si="8"/>
        <v>798</v>
      </c>
      <c r="F52" s="34"/>
      <c r="G52" s="34"/>
      <c r="H52" s="34"/>
      <c r="I52" s="405">
        <v>82</v>
      </c>
      <c r="J52" s="410"/>
      <c r="K52" s="321">
        <v>100</v>
      </c>
      <c r="L52" s="321"/>
      <c r="M52" s="649">
        <f t="shared" si="5"/>
        <v>121.95121951219512</v>
      </c>
      <c r="N52" s="789">
        <v>789</v>
      </c>
      <c r="O52" s="668">
        <v>698</v>
      </c>
      <c r="P52" s="240"/>
      <c r="Q52" s="240"/>
      <c r="R52" s="240"/>
    </row>
    <row r="53" spans="1:18" ht="18" customHeight="1" thickBot="1">
      <c r="A53" s="423" t="s">
        <v>329</v>
      </c>
      <c r="B53" s="426">
        <v>2706</v>
      </c>
      <c r="C53" s="404">
        <f t="shared" si="9"/>
        <v>1361</v>
      </c>
      <c r="D53" s="34"/>
      <c r="E53" s="406">
        <f t="shared" si="8"/>
        <v>3239.4</v>
      </c>
      <c r="F53" s="34"/>
      <c r="G53" s="34"/>
      <c r="H53" s="34"/>
      <c r="I53" s="405">
        <v>370</v>
      </c>
      <c r="J53" s="410"/>
      <c r="K53" s="321">
        <v>500</v>
      </c>
      <c r="L53" s="321"/>
      <c r="M53" s="649">
        <f t="shared" si="5"/>
        <v>135.13513513513513</v>
      </c>
      <c r="N53" s="789">
        <v>991</v>
      </c>
      <c r="O53" s="668">
        <v>2739.4</v>
      </c>
      <c r="P53" s="240"/>
      <c r="Q53" s="240"/>
      <c r="R53" s="240"/>
    </row>
    <row r="54" spans="1:18" ht="18" customHeight="1" thickBot="1">
      <c r="A54" s="424" t="s">
        <v>279</v>
      </c>
      <c r="B54" s="427"/>
      <c r="C54" s="404">
        <f t="shared" si="9"/>
        <v>0</v>
      </c>
      <c r="D54" s="34">
        <v>1372</v>
      </c>
      <c r="E54" s="406">
        <f t="shared" si="8"/>
        <v>2047</v>
      </c>
      <c r="F54" s="34">
        <f t="shared" si="3"/>
        <v>149.19825072886297</v>
      </c>
      <c r="G54" s="34"/>
      <c r="H54" s="34">
        <f>SUM(E54/E58)*100</f>
        <v>0.25439723508110279</v>
      </c>
      <c r="I54" s="405"/>
      <c r="J54" s="405"/>
      <c r="K54" s="321">
        <v>164.9</v>
      </c>
      <c r="L54" s="321"/>
      <c r="M54" s="649"/>
      <c r="N54" s="789">
        <v>0</v>
      </c>
      <c r="O54" s="668">
        <v>1882.1</v>
      </c>
      <c r="P54" s="240"/>
      <c r="Q54" s="240"/>
      <c r="R54" s="240"/>
    </row>
    <row r="55" spans="1:18" ht="25.95" customHeight="1">
      <c r="A55" s="428" t="s">
        <v>20</v>
      </c>
      <c r="B55" s="415">
        <f>SUM(B4:B54)</f>
        <v>516027</v>
      </c>
      <c r="C55" s="404">
        <f t="shared" si="9"/>
        <v>353891</v>
      </c>
      <c r="D55" s="759">
        <f>SUM(D4:D54)</f>
        <v>334695.5</v>
      </c>
      <c r="E55" s="406">
        <f t="shared" si="8"/>
        <v>396013.49999999994</v>
      </c>
      <c r="F55" s="34">
        <f t="shared" si="3"/>
        <v>118.32053314131798</v>
      </c>
      <c r="G55" s="406">
        <f>E55/C55*100</f>
        <v>111.9026762477712</v>
      </c>
      <c r="H55" s="406">
        <f>E55/E58*100</f>
        <v>49.215798463502828</v>
      </c>
      <c r="I55" s="407">
        <f>SUM(I4:I54)</f>
        <v>48780</v>
      </c>
      <c r="J55" s="447">
        <f>SUM(J4:J54)</f>
        <v>37036.300000000003</v>
      </c>
      <c r="K55" s="464">
        <f>SUM(K4:K54)</f>
        <v>46388.000000000007</v>
      </c>
      <c r="L55" s="321">
        <f t="shared" si="4"/>
        <v>125.25009247684029</v>
      </c>
      <c r="M55" s="321">
        <f>K55/I55*100</f>
        <v>95.09635096350965</v>
      </c>
      <c r="N55" s="650">
        <f>SUM(N4:N54)</f>
        <v>305111</v>
      </c>
      <c r="O55" s="650">
        <f>SUM(O4:O54)</f>
        <v>349625.49999999994</v>
      </c>
      <c r="P55" s="240"/>
      <c r="Q55" s="240"/>
      <c r="R55" s="240"/>
    </row>
    <row r="56" spans="1:18" ht="18" customHeight="1">
      <c r="A56" s="428" t="s">
        <v>218</v>
      </c>
      <c r="B56" s="429">
        <v>131000</v>
      </c>
      <c r="C56" s="404">
        <f t="shared" si="9"/>
        <v>92600</v>
      </c>
      <c r="D56" s="34">
        <v>88100</v>
      </c>
      <c r="E56" s="406">
        <f t="shared" si="8"/>
        <v>92600</v>
      </c>
      <c r="F56" s="34">
        <f t="shared" si="3"/>
        <v>105.10783200908058</v>
      </c>
      <c r="G56" s="406">
        <f>E56/C56*100</f>
        <v>100</v>
      </c>
      <c r="H56" s="406">
        <f>E56/E58*100</f>
        <v>11.508150448710367</v>
      </c>
      <c r="I56" s="408">
        <v>12000</v>
      </c>
      <c r="J56" s="448">
        <v>11500</v>
      </c>
      <c r="K56" s="465">
        <v>12000</v>
      </c>
      <c r="L56" s="321">
        <f t="shared" si="4"/>
        <v>104.34782608695652</v>
      </c>
      <c r="M56" s="321">
        <f>K56/I56*100</f>
        <v>100</v>
      </c>
      <c r="N56" s="408">
        <v>80600</v>
      </c>
      <c r="O56" s="601">
        <v>80600</v>
      </c>
      <c r="P56" s="240"/>
      <c r="Q56" s="240"/>
      <c r="R56" s="240"/>
    </row>
    <row r="57" spans="1:18" ht="19.5" customHeight="1">
      <c r="A57" s="430" t="s">
        <v>21</v>
      </c>
      <c r="B57" s="426">
        <v>411760</v>
      </c>
      <c r="C57" s="404">
        <f t="shared" si="9"/>
        <v>278325</v>
      </c>
      <c r="D57" s="34">
        <f>D136</f>
        <v>272553.30000000005</v>
      </c>
      <c r="E57" s="406">
        <f t="shared" si="8"/>
        <v>316033.61</v>
      </c>
      <c r="F57" s="34">
        <f t="shared" si="3"/>
        <v>115.95295672442782</v>
      </c>
      <c r="G57" s="406">
        <f>E57/C57*100</f>
        <v>113.54840923380939</v>
      </c>
      <c r="H57" s="406">
        <f>E57/E58*100</f>
        <v>39.276051087786797</v>
      </c>
      <c r="I57" s="406">
        <f>I136</f>
        <v>40355</v>
      </c>
      <c r="J57" s="406">
        <f>J136</f>
        <v>35983.899999999994</v>
      </c>
      <c r="K57" s="466">
        <f>K136</f>
        <v>43447.91</v>
      </c>
      <c r="L57" s="321">
        <f t="shared" si="4"/>
        <v>120.74263767962898</v>
      </c>
      <c r="M57" s="321">
        <f>K57/I57*100</f>
        <v>107.6642547391897</v>
      </c>
      <c r="N57" s="404">
        <f>N136</f>
        <v>237970</v>
      </c>
      <c r="O57" s="406">
        <f>O136</f>
        <v>272585.7</v>
      </c>
      <c r="P57" s="240"/>
      <c r="Q57" s="240"/>
      <c r="R57" s="240"/>
    </row>
    <row r="58" spans="1:18" ht="33.6" customHeight="1">
      <c r="A58" s="430" t="s">
        <v>22</v>
      </c>
      <c r="B58" s="426">
        <f>B55+B56+B57</f>
        <v>1058787</v>
      </c>
      <c r="C58" s="404">
        <f t="shared" si="9"/>
        <v>724816</v>
      </c>
      <c r="D58" s="34">
        <f>D55+D56+D57</f>
        <v>695348.8</v>
      </c>
      <c r="E58" s="406">
        <f t="shared" si="8"/>
        <v>804647.11</v>
      </c>
      <c r="F58" s="34">
        <f>E58/D58*100</f>
        <v>115.71848689463474</v>
      </c>
      <c r="G58" s="406">
        <f>E58/C58*100</f>
        <v>111.01398285909802</v>
      </c>
      <c r="H58" s="406">
        <v>100</v>
      </c>
      <c r="I58" s="404">
        <f>SUM(I55:I57)</f>
        <v>101135</v>
      </c>
      <c r="J58" s="406">
        <f>J55+J56+J57</f>
        <v>84520.2</v>
      </c>
      <c r="K58" s="466">
        <f>K55+K56+K57</f>
        <v>101835.91</v>
      </c>
      <c r="L58" s="321">
        <f t="shared" si="4"/>
        <v>120.48706699700192</v>
      </c>
      <c r="M58" s="321">
        <f>K58/I58*100</f>
        <v>100.69304395115439</v>
      </c>
      <c r="N58" s="406">
        <f>N55+N56+N57</f>
        <v>623681</v>
      </c>
      <c r="O58" s="406">
        <f>O55+O56+O57</f>
        <v>702811.2</v>
      </c>
      <c r="P58" s="790" t="s">
        <v>407</v>
      </c>
      <c r="Q58" s="240"/>
      <c r="R58" s="240"/>
    </row>
    <row r="59" spans="1:18" ht="21" customHeight="1" thickBot="1">
      <c r="A59" s="961" t="s">
        <v>109</v>
      </c>
      <c r="B59" s="961"/>
      <c r="C59" s="961"/>
      <c r="D59" s="961"/>
      <c r="E59" s="961"/>
      <c r="F59" s="961"/>
      <c r="G59" s="961"/>
      <c r="H59" s="961"/>
      <c r="I59" s="961"/>
      <c r="J59" s="961"/>
      <c r="K59" s="961"/>
      <c r="L59" s="961"/>
      <c r="M59" s="961"/>
      <c r="N59" s="962"/>
      <c r="O59" s="962"/>
      <c r="P59" s="240"/>
      <c r="Q59" s="240"/>
      <c r="R59" s="240"/>
    </row>
    <row r="60" spans="1:18" ht="16.95" customHeight="1" thickBot="1">
      <c r="A60" s="392" t="s">
        <v>297</v>
      </c>
      <c r="B60" s="393">
        <v>7070</v>
      </c>
      <c r="C60" s="404">
        <f t="shared" ref="C60:C70" si="10">I60+N60</f>
        <v>4800</v>
      </c>
      <c r="D60" s="34">
        <v>4849.2</v>
      </c>
      <c r="E60" s="406">
        <f t="shared" ref="E60:E70" si="11">K60+O60</f>
        <v>4091.7</v>
      </c>
      <c r="F60" s="34">
        <f t="shared" ref="F60:F136" si="12">E60/D60*100</f>
        <v>84.378866617173969</v>
      </c>
      <c r="G60" s="34">
        <f t="shared" ref="G60:G135" si="13">(E60/C60)*100</f>
        <v>85.243749999999991</v>
      </c>
      <c r="H60" s="34">
        <f>(E60/E136)*100</f>
        <v>1.2947040664440721</v>
      </c>
      <c r="I60" s="404">
        <v>650</v>
      </c>
      <c r="J60" s="466">
        <v>530.4</v>
      </c>
      <c r="K60" s="321">
        <v>375</v>
      </c>
      <c r="L60" s="321">
        <f t="shared" si="4"/>
        <v>70.701357466063357</v>
      </c>
      <c r="M60" s="649">
        <f t="shared" ref="M60:M136" si="14">K60/I60*100</f>
        <v>57.692307692307686</v>
      </c>
      <c r="N60" s="787">
        <v>4150</v>
      </c>
      <c r="O60" s="788">
        <v>3716.7</v>
      </c>
      <c r="P60" s="240"/>
      <c r="Q60" s="240"/>
      <c r="R60" s="240"/>
    </row>
    <row r="61" spans="1:18" ht="16.95" customHeight="1" thickBot="1">
      <c r="A61" s="392" t="s">
        <v>298</v>
      </c>
      <c r="B61" s="393">
        <v>2210</v>
      </c>
      <c r="C61" s="404">
        <f t="shared" si="10"/>
        <v>1405</v>
      </c>
      <c r="D61" s="34">
        <v>1943.4</v>
      </c>
      <c r="E61" s="406">
        <f t="shared" si="11"/>
        <v>1648.3</v>
      </c>
      <c r="F61" s="34">
        <f t="shared" si="12"/>
        <v>84.815272203354937</v>
      </c>
      <c r="G61" s="34">
        <f t="shared" si="13"/>
        <v>117.31672597864768</v>
      </c>
      <c r="H61" s="34">
        <f>(E61/E136)*100</f>
        <v>0.52155845069769635</v>
      </c>
      <c r="I61" s="405">
        <v>190</v>
      </c>
      <c r="J61" s="603">
        <v>164</v>
      </c>
      <c r="K61" s="321">
        <v>92</v>
      </c>
      <c r="L61" s="321">
        <f t="shared" si="4"/>
        <v>56.09756097560976</v>
      </c>
      <c r="M61" s="649">
        <f t="shared" si="14"/>
        <v>48.421052631578945</v>
      </c>
      <c r="N61" s="789">
        <v>1215</v>
      </c>
      <c r="O61" s="668">
        <v>1556.3</v>
      </c>
      <c r="P61" s="240"/>
      <c r="Q61" s="240"/>
      <c r="R61" s="240"/>
    </row>
    <row r="62" spans="1:18" ht="16.95" customHeight="1" thickBot="1">
      <c r="A62" s="392" t="s">
        <v>299</v>
      </c>
      <c r="B62" s="393">
        <v>7465</v>
      </c>
      <c r="C62" s="404">
        <f t="shared" si="10"/>
        <v>4655</v>
      </c>
      <c r="D62" s="34">
        <v>4633</v>
      </c>
      <c r="E62" s="406">
        <f t="shared" si="11"/>
        <v>6219.3</v>
      </c>
      <c r="F62" s="34">
        <f t="shared" si="12"/>
        <v>134.23915389596374</v>
      </c>
      <c r="G62" s="34">
        <f t="shared" si="13"/>
        <v>133.6047261009667</v>
      </c>
      <c r="H62" s="34">
        <f>(E62/E136)*100</f>
        <v>1.9679236015435193</v>
      </c>
      <c r="I62" s="405">
        <v>850</v>
      </c>
      <c r="J62" s="603">
        <v>732</v>
      </c>
      <c r="K62" s="321">
        <v>1650</v>
      </c>
      <c r="L62" s="321">
        <f t="shared" si="4"/>
        <v>225.40983606557376</v>
      </c>
      <c r="M62" s="649">
        <f t="shared" si="14"/>
        <v>194.11764705882354</v>
      </c>
      <c r="N62" s="789">
        <v>3805</v>
      </c>
      <c r="O62" s="668">
        <v>4569.3</v>
      </c>
      <c r="P62" s="240"/>
      <c r="Q62" s="240"/>
      <c r="R62" s="240"/>
    </row>
    <row r="63" spans="1:18" ht="16.95" customHeight="1" thickBot="1">
      <c r="A63" s="392" t="s">
        <v>300</v>
      </c>
      <c r="B63" s="393">
        <v>3915</v>
      </c>
      <c r="C63" s="404">
        <f t="shared" si="10"/>
        <v>1995</v>
      </c>
      <c r="D63" s="34">
        <v>2008</v>
      </c>
      <c r="E63" s="406">
        <f t="shared" si="11"/>
        <v>3273</v>
      </c>
      <c r="F63" s="34">
        <f t="shared" si="12"/>
        <v>162.9980079681275</v>
      </c>
      <c r="G63" s="34">
        <f t="shared" si="13"/>
        <v>164.06015037593983</v>
      </c>
      <c r="H63" s="34">
        <f>(E63/E136)*100</f>
        <v>1.0356493412203849</v>
      </c>
      <c r="I63" s="405">
        <v>650</v>
      </c>
      <c r="J63" s="603">
        <v>590</v>
      </c>
      <c r="K63" s="321">
        <v>850</v>
      </c>
      <c r="L63" s="321">
        <f t="shared" si="4"/>
        <v>144.06779661016949</v>
      </c>
      <c r="M63" s="649">
        <f t="shared" si="14"/>
        <v>130.76923076923077</v>
      </c>
      <c r="N63" s="789">
        <v>1345</v>
      </c>
      <c r="O63" s="668">
        <v>2423</v>
      </c>
      <c r="P63" s="240"/>
      <c r="Q63" s="240"/>
      <c r="R63" s="240"/>
    </row>
    <row r="64" spans="1:18" ht="16.95" customHeight="1" thickBot="1">
      <c r="A64" s="392" t="s">
        <v>150</v>
      </c>
      <c r="B64" s="393">
        <v>12274</v>
      </c>
      <c r="C64" s="404">
        <f t="shared" si="10"/>
        <v>8624</v>
      </c>
      <c r="D64" s="34">
        <v>8450</v>
      </c>
      <c r="E64" s="406">
        <f t="shared" si="11"/>
        <v>7580</v>
      </c>
      <c r="F64" s="34">
        <f t="shared" si="12"/>
        <v>89.704142011834321</v>
      </c>
      <c r="G64" s="34">
        <f t="shared" si="13"/>
        <v>87.894248608534326</v>
      </c>
      <c r="H64" s="34">
        <f>(E64/E136)*100</f>
        <v>2.3984790731593391</v>
      </c>
      <c r="I64" s="405">
        <v>1024</v>
      </c>
      <c r="J64" s="603">
        <v>910</v>
      </c>
      <c r="K64" s="321">
        <v>900</v>
      </c>
      <c r="L64" s="321">
        <f t="shared" si="4"/>
        <v>98.901098901098905</v>
      </c>
      <c r="M64" s="649">
        <f t="shared" si="14"/>
        <v>87.890625</v>
      </c>
      <c r="N64" s="789">
        <v>7600</v>
      </c>
      <c r="O64" s="668">
        <v>6680</v>
      </c>
      <c r="P64" s="240"/>
      <c r="Q64" s="240"/>
      <c r="R64" s="240"/>
    </row>
    <row r="65" spans="1:18" ht="16.95" customHeight="1" thickBot="1">
      <c r="A65" s="392" t="s">
        <v>247</v>
      </c>
      <c r="B65" s="393">
        <v>12680</v>
      </c>
      <c r="C65" s="404">
        <f t="shared" si="10"/>
        <v>8870</v>
      </c>
      <c r="D65" s="34">
        <v>9550</v>
      </c>
      <c r="E65" s="406">
        <f t="shared" si="11"/>
        <v>8000</v>
      </c>
      <c r="F65" s="34">
        <f t="shared" si="12"/>
        <v>83.769633507853399</v>
      </c>
      <c r="G65" s="34">
        <f t="shared" si="13"/>
        <v>90.191657271702368</v>
      </c>
      <c r="H65" s="34">
        <f>(E65/E136)*100</f>
        <v>2.5313763305111756</v>
      </c>
      <c r="I65" s="405">
        <v>1110</v>
      </c>
      <c r="J65" s="603">
        <v>1000</v>
      </c>
      <c r="K65" s="321">
        <v>910</v>
      </c>
      <c r="L65" s="321">
        <f t="shared" si="4"/>
        <v>91</v>
      </c>
      <c r="M65" s="649">
        <f t="shared" si="14"/>
        <v>81.981981981981974</v>
      </c>
      <c r="N65" s="789">
        <v>7760</v>
      </c>
      <c r="O65" s="668">
        <v>7090</v>
      </c>
      <c r="P65" s="240"/>
      <c r="Q65" s="240"/>
      <c r="R65" s="240"/>
    </row>
    <row r="66" spans="1:18" ht="16.95" customHeight="1" thickBot="1">
      <c r="A66" s="392" t="s">
        <v>151</v>
      </c>
      <c r="B66" s="393">
        <v>13555</v>
      </c>
      <c r="C66" s="404">
        <f t="shared" si="10"/>
        <v>9605</v>
      </c>
      <c r="D66" s="34">
        <v>10250</v>
      </c>
      <c r="E66" s="406">
        <f t="shared" si="11"/>
        <v>10410</v>
      </c>
      <c r="F66" s="34">
        <f t="shared" si="12"/>
        <v>101.5609756097561</v>
      </c>
      <c r="G66" s="34">
        <f t="shared" si="13"/>
        <v>108.38105153565851</v>
      </c>
      <c r="H66" s="34">
        <f>(E66/E136)*100</f>
        <v>3.2939534500776677</v>
      </c>
      <c r="I66" s="405">
        <v>1100</v>
      </c>
      <c r="J66" s="603">
        <v>1000</v>
      </c>
      <c r="K66" s="321">
        <v>1200</v>
      </c>
      <c r="L66" s="321">
        <f t="shared" si="4"/>
        <v>120</v>
      </c>
      <c r="M66" s="649">
        <f t="shared" si="14"/>
        <v>109.09090909090908</v>
      </c>
      <c r="N66" s="789">
        <v>8505</v>
      </c>
      <c r="O66" s="668">
        <v>9210</v>
      </c>
      <c r="P66" s="240"/>
      <c r="Q66" s="240"/>
      <c r="R66" s="240"/>
    </row>
    <row r="67" spans="1:18" ht="16.95" customHeight="1" thickBot="1">
      <c r="A67" s="392" t="s">
        <v>248</v>
      </c>
      <c r="B67" s="393">
        <v>19390</v>
      </c>
      <c r="C67" s="404">
        <f t="shared" si="10"/>
        <v>12890</v>
      </c>
      <c r="D67" s="34">
        <v>15350</v>
      </c>
      <c r="E67" s="406">
        <f t="shared" si="11"/>
        <v>16950</v>
      </c>
      <c r="F67" s="34">
        <f t="shared" si="12"/>
        <v>110.42345276872965</v>
      </c>
      <c r="G67" s="34">
        <f t="shared" si="13"/>
        <v>131.49728471683474</v>
      </c>
      <c r="H67" s="34">
        <f>(E67/E136)*100</f>
        <v>5.3633536002705542</v>
      </c>
      <c r="I67" s="405">
        <v>1950</v>
      </c>
      <c r="J67" s="603">
        <v>1800</v>
      </c>
      <c r="K67" s="321">
        <v>2500</v>
      </c>
      <c r="L67" s="321">
        <f t="shared" si="4"/>
        <v>138.88888888888889</v>
      </c>
      <c r="M67" s="649">
        <f t="shared" si="14"/>
        <v>128.2051282051282</v>
      </c>
      <c r="N67" s="789">
        <v>10940</v>
      </c>
      <c r="O67" s="668">
        <v>14450</v>
      </c>
      <c r="P67" s="240"/>
      <c r="Q67" s="240"/>
      <c r="R67" s="240"/>
    </row>
    <row r="68" spans="1:18" ht="16.95" customHeight="1" thickBot="1">
      <c r="A68" s="392" t="s">
        <v>249</v>
      </c>
      <c r="B68" s="393">
        <v>4781</v>
      </c>
      <c r="C68" s="404">
        <f t="shared" si="10"/>
        <v>3111</v>
      </c>
      <c r="D68" s="34">
        <v>4150</v>
      </c>
      <c r="E68" s="406">
        <f t="shared" si="11"/>
        <v>4260</v>
      </c>
      <c r="F68" s="34">
        <f t="shared" si="12"/>
        <v>102.65060240963855</v>
      </c>
      <c r="G68" s="34">
        <f t="shared" si="13"/>
        <v>136.93346190935392</v>
      </c>
      <c r="H68" s="34">
        <f>(E68/E136)*100</f>
        <v>1.3479578959972009</v>
      </c>
      <c r="I68" s="405">
        <v>420</v>
      </c>
      <c r="J68" s="603">
        <v>350</v>
      </c>
      <c r="K68" s="321">
        <v>510</v>
      </c>
      <c r="L68" s="321">
        <f t="shared" si="4"/>
        <v>145.71428571428569</v>
      </c>
      <c r="M68" s="649">
        <f t="shared" si="14"/>
        <v>121.42857142857142</v>
      </c>
      <c r="N68" s="789">
        <v>2691</v>
      </c>
      <c r="O68" s="668">
        <v>3750</v>
      </c>
      <c r="P68" s="240"/>
      <c r="Q68" s="240"/>
      <c r="R68" s="240"/>
    </row>
    <row r="69" spans="1:18" ht="16.95" customHeight="1" thickBot="1">
      <c r="A69" s="392" t="s">
        <v>250</v>
      </c>
      <c r="B69" s="393">
        <v>1932</v>
      </c>
      <c r="C69" s="404">
        <f t="shared" si="10"/>
        <v>1372</v>
      </c>
      <c r="D69" s="34">
        <v>1580</v>
      </c>
      <c r="E69" s="406">
        <f t="shared" si="11"/>
        <v>2661</v>
      </c>
      <c r="F69" s="34">
        <f t="shared" si="12"/>
        <v>168.41772151898735</v>
      </c>
      <c r="G69" s="34">
        <f t="shared" si="13"/>
        <v>193.95043731778426</v>
      </c>
      <c r="H69" s="34">
        <f>(E69/E136)*100</f>
        <v>0.84199905193627977</v>
      </c>
      <c r="I69" s="405">
        <v>140</v>
      </c>
      <c r="J69" s="603">
        <v>110</v>
      </c>
      <c r="K69" s="321">
        <v>550</v>
      </c>
      <c r="L69" s="321">
        <f t="shared" si="4"/>
        <v>500</v>
      </c>
      <c r="M69" s="649">
        <f t="shared" si="14"/>
        <v>392.85714285714283</v>
      </c>
      <c r="N69" s="789">
        <v>1232</v>
      </c>
      <c r="O69" s="668">
        <v>2111</v>
      </c>
      <c r="P69" s="240"/>
      <c r="Q69" s="240"/>
      <c r="R69" s="240"/>
    </row>
    <row r="70" spans="1:18" ht="16.95" customHeight="1" thickBot="1">
      <c r="A70" s="392" t="s">
        <v>301</v>
      </c>
      <c r="B70" s="393">
        <v>4735</v>
      </c>
      <c r="C70" s="404">
        <f t="shared" si="10"/>
        <v>2215</v>
      </c>
      <c r="D70" s="34">
        <v>2195</v>
      </c>
      <c r="E70" s="406">
        <f t="shared" si="11"/>
        <v>2345</v>
      </c>
      <c r="F70" s="34">
        <f t="shared" si="12"/>
        <v>106.83371298405466</v>
      </c>
      <c r="G70" s="34">
        <f t="shared" si="13"/>
        <v>105.86907449209933</v>
      </c>
      <c r="H70" s="34">
        <f>(E70/E136)*100</f>
        <v>0.74200968688108848</v>
      </c>
      <c r="I70" s="405">
        <v>580</v>
      </c>
      <c r="J70" s="603">
        <v>170</v>
      </c>
      <c r="K70" s="321">
        <v>580</v>
      </c>
      <c r="L70" s="321">
        <f t="shared" ref="L70:L136" si="15">K70/J70*100</f>
        <v>341.1764705882353</v>
      </c>
      <c r="M70" s="649">
        <f t="shared" si="14"/>
        <v>100</v>
      </c>
      <c r="N70" s="789">
        <v>1635</v>
      </c>
      <c r="O70" s="668">
        <v>1765</v>
      </c>
      <c r="P70" s="240"/>
      <c r="Q70" s="240"/>
      <c r="R70" s="240"/>
    </row>
    <row r="71" spans="1:18" ht="16.95" customHeight="1" thickBot="1">
      <c r="A71" s="392" t="s">
        <v>302</v>
      </c>
      <c r="B71" s="393">
        <v>30450</v>
      </c>
      <c r="C71" s="404">
        <f t="shared" ref="C71:C116" si="16">I71+N71</f>
        <v>21350</v>
      </c>
      <c r="D71" s="34">
        <v>20459.900000000001</v>
      </c>
      <c r="E71" s="406">
        <f t="shared" ref="E71:E87" si="17">K71+O71</f>
        <v>20506</v>
      </c>
      <c r="F71" s="34">
        <f t="shared" si="12"/>
        <v>100.22531879432451</v>
      </c>
      <c r="G71" s="34">
        <f t="shared" si="13"/>
        <v>96.04683840749415</v>
      </c>
      <c r="H71" s="34">
        <f>(E71/E136)*100</f>
        <v>6.4885503791827714</v>
      </c>
      <c r="I71" s="405">
        <v>2750</v>
      </c>
      <c r="J71" s="603">
        <v>2266.1999999999998</v>
      </c>
      <c r="K71" s="321">
        <v>2279</v>
      </c>
      <c r="L71" s="321">
        <f t="shared" si="15"/>
        <v>100.56482216927016</v>
      </c>
      <c r="M71" s="649">
        <f t="shared" si="14"/>
        <v>82.872727272727275</v>
      </c>
      <c r="N71" s="789">
        <v>18600</v>
      </c>
      <c r="O71" s="668">
        <v>18227</v>
      </c>
      <c r="P71" s="240"/>
      <c r="Q71" s="240"/>
      <c r="R71" s="240"/>
    </row>
    <row r="72" spans="1:18" ht="16.95" customHeight="1" thickBot="1">
      <c r="A72" s="392" t="s">
        <v>251</v>
      </c>
      <c r="B72" s="393">
        <v>6895</v>
      </c>
      <c r="C72" s="404">
        <f t="shared" si="16"/>
        <v>4645</v>
      </c>
      <c r="D72" s="34">
        <v>4387</v>
      </c>
      <c r="E72" s="406">
        <f t="shared" si="17"/>
        <v>3803</v>
      </c>
      <c r="F72" s="34">
        <f t="shared" si="12"/>
        <v>86.687941645771588</v>
      </c>
      <c r="G72" s="34">
        <f t="shared" si="13"/>
        <v>81.872981700753499</v>
      </c>
      <c r="H72" s="34">
        <f>(E72/E136)*100</f>
        <v>1.2033530231167502</v>
      </c>
      <c r="I72" s="405">
        <v>610</v>
      </c>
      <c r="J72" s="603">
        <v>476</v>
      </c>
      <c r="K72" s="321">
        <v>490</v>
      </c>
      <c r="L72" s="321">
        <f t="shared" si="15"/>
        <v>102.94117647058823</v>
      </c>
      <c r="M72" s="649">
        <f t="shared" si="14"/>
        <v>80.327868852459019</v>
      </c>
      <c r="N72" s="789">
        <v>4035</v>
      </c>
      <c r="O72" s="668">
        <v>3313</v>
      </c>
      <c r="P72" s="240"/>
      <c r="Q72" s="240"/>
      <c r="R72" s="240"/>
    </row>
    <row r="73" spans="1:18" ht="16.95" customHeight="1" thickBot="1">
      <c r="A73" s="392" t="s">
        <v>252</v>
      </c>
      <c r="B73" s="393">
        <v>11760</v>
      </c>
      <c r="C73" s="404">
        <f t="shared" si="16"/>
        <v>7250</v>
      </c>
      <c r="D73" s="34">
        <v>8121</v>
      </c>
      <c r="E73" s="406">
        <f t="shared" si="17"/>
        <v>9147</v>
      </c>
      <c r="F73" s="34">
        <f t="shared" si="12"/>
        <v>112.63391207979312</v>
      </c>
      <c r="G73" s="34">
        <f t="shared" si="13"/>
        <v>126.16551724137932</v>
      </c>
      <c r="H73" s="34">
        <f>(E73/E136)*100</f>
        <v>2.8943124118982158</v>
      </c>
      <c r="I73" s="405">
        <v>980</v>
      </c>
      <c r="J73" s="603">
        <v>950</v>
      </c>
      <c r="K73" s="321">
        <v>1250</v>
      </c>
      <c r="L73" s="321">
        <f t="shared" si="15"/>
        <v>131.57894736842107</v>
      </c>
      <c r="M73" s="649">
        <f t="shared" si="14"/>
        <v>127.55102040816327</v>
      </c>
      <c r="N73" s="789">
        <v>6270</v>
      </c>
      <c r="O73" s="668">
        <v>7897</v>
      </c>
      <c r="P73" s="240"/>
      <c r="Q73" s="240"/>
      <c r="R73" s="240"/>
    </row>
    <row r="74" spans="1:18" ht="16.95" customHeight="1" thickBot="1">
      <c r="A74" s="392" t="s">
        <v>347</v>
      </c>
      <c r="B74" s="393">
        <v>4040</v>
      </c>
      <c r="C74" s="404">
        <f t="shared" si="16"/>
        <v>4040</v>
      </c>
      <c r="D74" s="34">
        <v>11505</v>
      </c>
      <c r="E74" s="406">
        <f t="shared" si="17"/>
        <v>3530</v>
      </c>
      <c r="F74" s="34">
        <f t="shared" si="12"/>
        <v>30.682312038244241</v>
      </c>
      <c r="G74" s="34">
        <f t="shared" si="13"/>
        <v>87.376237623762378</v>
      </c>
      <c r="H74" s="34">
        <f>(E74/E136)*100</f>
        <v>1.1169698058380564</v>
      </c>
      <c r="I74" s="405">
        <v>0</v>
      </c>
      <c r="J74" s="603">
        <v>1200</v>
      </c>
      <c r="K74" s="321">
        <v>0</v>
      </c>
      <c r="L74" s="321">
        <f t="shared" si="15"/>
        <v>0</v>
      </c>
      <c r="M74" s="649" t="e">
        <f t="shared" si="14"/>
        <v>#DIV/0!</v>
      </c>
      <c r="N74" s="789">
        <v>4040</v>
      </c>
      <c r="O74" s="668">
        <v>3530</v>
      </c>
      <c r="P74" s="240"/>
      <c r="Q74" s="240"/>
      <c r="R74" s="240"/>
    </row>
    <row r="75" spans="1:18" ht="16.95" customHeight="1" thickBot="1">
      <c r="A75" s="392" t="s">
        <v>253</v>
      </c>
      <c r="B75" s="393">
        <v>820</v>
      </c>
      <c r="C75" s="404">
        <f t="shared" si="16"/>
        <v>1820</v>
      </c>
      <c r="D75" s="34">
        <v>1959.7</v>
      </c>
      <c r="E75" s="406">
        <f t="shared" si="17"/>
        <v>1537.5</v>
      </c>
      <c r="F75" s="34">
        <f t="shared" si="12"/>
        <v>78.455886105016077</v>
      </c>
      <c r="G75" s="34">
        <f t="shared" si="13"/>
        <v>84.478021978021971</v>
      </c>
      <c r="H75" s="34">
        <f>(E75/E136)*100</f>
        <v>0.48649888852011658</v>
      </c>
      <c r="I75" s="405">
        <v>200</v>
      </c>
      <c r="J75" s="603">
        <v>184</v>
      </c>
      <c r="K75" s="321">
        <v>223</v>
      </c>
      <c r="L75" s="321">
        <f t="shared" si="15"/>
        <v>121.19565217391303</v>
      </c>
      <c r="M75" s="649">
        <f t="shared" si="14"/>
        <v>111.5</v>
      </c>
      <c r="N75" s="789">
        <v>1620</v>
      </c>
      <c r="O75" s="668">
        <v>1314.5</v>
      </c>
      <c r="P75" s="240"/>
      <c r="Q75" s="240"/>
      <c r="R75" s="240"/>
    </row>
    <row r="76" spans="1:18" ht="16.95" customHeight="1" thickBot="1">
      <c r="A76" s="392" t="s">
        <v>254</v>
      </c>
      <c r="B76" s="393">
        <v>2988</v>
      </c>
      <c r="C76" s="404">
        <f t="shared" si="16"/>
        <v>1358</v>
      </c>
      <c r="D76" s="34">
        <v>1700</v>
      </c>
      <c r="E76" s="406">
        <f t="shared" si="17"/>
        <v>3416</v>
      </c>
      <c r="F76" s="34">
        <f t="shared" si="12"/>
        <v>200.94117647058823</v>
      </c>
      <c r="G76" s="34">
        <f t="shared" si="13"/>
        <v>251.54639175257731</v>
      </c>
      <c r="H76" s="34">
        <f>(E76/E136)*100</f>
        <v>1.0808976931282721</v>
      </c>
      <c r="I76" s="405">
        <v>350</v>
      </c>
      <c r="J76" s="603">
        <v>535</v>
      </c>
      <c r="K76" s="321">
        <v>750</v>
      </c>
      <c r="L76" s="321">
        <f t="shared" si="15"/>
        <v>140.18691588785046</v>
      </c>
      <c r="M76" s="649">
        <f t="shared" si="14"/>
        <v>214.28571428571428</v>
      </c>
      <c r="N76" s="789">
        <v>1008</v>
      </c>
      <c r="O76" s="668">
        <v>2666</v>
      </c>
      <c r="P76" s="240"/>
      <c r="Q76" s="240"/>
      <c r="R76" s="240"/>
    </row>
    <row r="77" spans="1:18" ht="16.95" customHeight="1" thickBot="1">
      <c r="A77" s="392" t="s">
        <v>255</v>
      </c>
      <c r="B77" s="393">
        <v>2856</v>
      </c>
      <c r="C77" s="404">
        <f t="shared" si="16"/>
        <v>1320</v>
      </c>
      <c r="D77" s="34">
        <v>1324</v>
      </c>
      <c r="E77" s="406">
        <f t="shared" si="17"/>
        <v>3412</v>
      </c>
      <c r="F77" s="34">
        <f t="shared" si="12"/>
        <v>257.70392749244712</v>
      </c>
      <c r="G77" s="34">
        <f t="shared" si="13"/>
        <v>258.4848484848485</v>
      </c>
      <c r="H77" s="34">
        <f>(E77/E136)*100</f>
        <v>1.0796320049630164</v>
      </c>
      <c r="I77" s="405">
        <v>350</v>
      </c>
      <c r="J77" s="603">
        <v>533</v>
      </c>
      <c r="K77" s="321">
        <v>650</v>
      </c>
      <c r="L77" s="321">
        <f t="shared" si="15"/>
        <v>121.95121951219512</v>
      </c>
      <c r="M77" s="649">
        <f t="shared" si="14"/>
        <v>185.71428571428572</v>
      </c>
      <c r="N77" s="789">
        <v>970</v>
      </c>
      <c r="O77" s="668">
        <v>2762</v>
      </c>
      <c r="P77" s="240"/>
      <c r="Q77" s="240"/>
      <c r="R77" s="240"/>
    </row>
    <row r="78" spans="1:18" ht="16.95" customHeight="1" thickBot="1">
      <c r="A78" s="392" t="s">
        <v>320</v>
      </c>
      <c r="B78" s="393">
        <v>3007</v>
      </c>
      <c r="C78" s="404">
        <f t="shared" si="16"/>
        <v>1267</v>
      </c>
      <c r="D78" s="34">
        <v>1629</v>
      </c>
      <c r="E78" s="406">
        <f t="shared" si="17"/>
        <v>3002</v>
      </c>
      <c r="F78" s="34">
        <f t="shared" si="12"/>
        <v>184.28483732351134</v>
      </c>
      <c r="G78" s="34">
        <f t="shared" si="13"/>
        <v>236.93764798737175</v>
      </c>
      <c r="H78" s="34">
        <f>(E78/E136)*100</f>
        <v>0.94989896802431872</v>
      </c>
      <c r="I78" s="405">
        <v>450</v>
      </c>
      <c r="J78" s="603">
        <v>528</v>
      </c>
      <c r="K78" s="321">
        <v>612</v>
      </c>
      <c r="L78" s="321">
        <f t="shared" si="15"/>
        <v>115.90909090909092</v>
      </c>
      <c r="M78" s="649">
        <f t="shared" si="14"/>
        <v>136</v>
      </c>
      <c r="N78" s="789">
        <v>817</v>
      </c>
      <c r="O78" s="668">
        <v>2390</v>
      </c>
      <c r="P78" s="240"/>
      <c r="Q78" s="240"/>
      <c r="R78" s="240"/>
    </row>
    <row r="79" spans="1:18" ht="16.95" customHeight="1" thickBot="1">
      <c r="A79" s="392" t="s">
        <v>310</v>
      </c>
      <c r="B79" s="393">
        <v>3280</v>
      </c>
      <c r="C79" s="404">
        <f t="shared" si="16"/>
        <v>1560</v>
      </c>
      <c r="D79" s="34">
        <v>1600</v>
      </c>
      <c r="E79" s="406">
        <f t="shared" si="17"/>
        <v>4347</v>
      </c>
      <c r="F79" s="34">
        <f t="shared" si="12"/>
        <v>271.6875</v>
      </c>
      <c r="G79" s="34">
        <f t="shared" si="13"/>
        <v>278.65384615384613</v>
      </c>
      <c r="H79" s="34">
        <f>(E79/E136)*100</f>
        <v>1.37548661359151</v>
      </c>
      <c r="I79" s="405">
        <v>350</v>
      </c>
      <c r="J79" s="603">
        <v>250</v>
      </c>
      <c r="K79" s="321">
        <v>920</v>
      </c>
      <c r="L79" s="321">
        <f t="shared" si="15"/>
        <v>368</v>
      </c>
      <c r="M79" s="649">
        <f t="shared" si="14"/>
        <v>262.85714285714283</v>
      </c>
      <c r="N79" s="789">
        <v>1210</v>
      </c>
      <c r="O79" s="668">
        <v>3427</v>
      </c>
      <c r="P79" s="240"/>
      <c r="Q79" s="240"/>
      <c r="R79" s="240"/>
    </row>
    <row r="80" spans="1:18" ht="16.95" customHeight="1" thickBot="1">
      <c r="A80" s="392" t="s">
        <v>388</v>
      </c>
      <c r="B80" s="393">
        <v>4940</v>
      </c>
      <c r="C80" s="404">
        <f t="shared" si="16"/>
        <v>3490</v>
      </c>
      <c r="D80" s="34">
        <v>3152.6</v>
      </c>
      <c r="E80" s="406">
        <f t="shared" si="17"/>
        <v>2193</v>
      </c>
      <c r="F80" s="34">
        <f t="shared" si="12"/>
        <v>69.561631669098517</v>
      </c>
      <c r="G80" s="34">
        <f t="shared" si="13"/>
        <v>62.836676217765039</v>
      </c>
      <c r="H80" s="34">
        <f>(E80/E136)*100</f>
        <v>0.69391353660137611</v>
      </c>
      <c r="I80" s="405">
        <v>480</v>
      </c>
      <c r="J80" s="603">
        <v>291</v>
      </c>
      <c r="K80" s="321">
        <v>0</v>
      </c>
      <c r="L80" s="321">
        <f t="shared" si="15"/>
        <v>0</v>
      </c>
      <c r="M80" s="649">
        <f t="shared" si="14"/>
        <v>0</v>
      </c>
      <c r="N80" s="789">
        <v>3010</v>
      </c>
      <c r="O80" s="668">
        <v>2193</v>
      </c>
      <c r="P80" s="240"/>
      <c r="Q80" s="240"/>
      <c r="R80" s="240"/>
    </row>
    <row r="81" spans="1:18" ht="16.95" customHeight="1" thickBot="1">
      <c r="A81" s="392" t="s">
        <v>389</v>
      </c>
      <c r="B81" s="393"/>
      <c r="C81" s="404"/>
      <c r="D81" s="34"/>
      <c r="E81" s="406">
        <f t="shared" si="17"/>
        <v>1220</v>
      </c>
      <c r="F81" s="34"/>
      <c r="G81" s="34"/>
      <c r="H81" s="34"/>
      <c r="I81" s="405"/>
      <c r="J81" s="603"/>
      <c r="K81" s="321">
        <v>350</v>
      </c>
      <c r="L81" s="321"/>
      <c r="M81" s="649"/>
      <c r="N81" s="789"/>
      <c r="O81" s="668">
        <v>870</v>
      </c>
      <c r="P81" s="240"/>
      <c r="Q81" s="240"/>
      <c r="R81" s="240"/>
    </row>
    <row r="82" spans="1:18" ht="16.95" customHeight="1" thickBot="1">
      <c r="A82" s="392" t="s">
        <v>256</v>
      </c>
      <c r="B82" s="393">
        <v>9460</v>
      </c>
      <c r="C82" s="404">
        <f t="shared" si="16"/>
        <v>6600</v>
      </c>
      <c r="D82" s="34">
        <v>5850</v>
      </c>
      <c r="E82" s="406">
        <f t="shared" si="17"/>
        <v>3570</v>
      </c>
      <c r="F82" s="34">
        <f t="shared" si="12"/>
        <v>61.025641025641029</v>
      </c>
      <c r="G82" s="34">
        <f t="shared" si="13"/>
        <v>54.090909090909086</v>
      </c>
      <c r="H82" s="34">
        <f>(E82/E136)*100</f>
        <v>1.1296266874906122</v>
      </c>
      <c r="I82" s="405">
        <v>990</v>
      </c>
      <c r="J82" s="603">
        <v>900</v>
      </c>
      <c r="K82" s="321">
        <v>500</v>
      </c>
      <c r="L82" s="321">
        <f t="shared" si="15"/>
        <v>55.555555555555557</v>
      </c>
      <c r="M82" s="649">
        <f t="shared" si="14"/>
        <v>50.505050505050505</v>
      </c>
      <c r="N82" s="789">
        <v>5610</v>
      </c>
      <c r="O82" s="668">
        <v>3070</v>
      </c>
      <c r="P82" s="240"/>
      <c r="Q82" s="240"/>
      <c r="R82" s="240"/>
    </row>
    <row r="83" spans="1:18" ht="16.95" customHeight="1" thickBot="1">
      <c r="A83" s="392" t="s">
        <v>257</v>
      </c>
      <c r="B83" s="393">
        <v>4050</v>
      </c>
      <c r="C83" s="404">
        <f t="shared" si="16"/>
        <v>1800</v>
      </c>
      <c r="D83" s="34">
        <v>1864</v>
      </c>
      <c r="E83" s="406">
        <f t="shared" si="17"/>
        <v>3298</v>
      </c>
      <c r="F83" s="34">
        <f t="shared" si="12"/>
        <v>176.93133047210301</v>
      </c>
      <c r="G83" s="34">
        <f t="shared" si="13"/>
        <v>183.22222222222223</v>
      </c>
      <c r="H83" s="34">
        <f>(E83/E136)*100</f>
        <v>1.0435598922532323</v>
      </c>
      <c r="I83" s="405">
        <v>420</v>
      </c>
      <c r="J83" s="603">
        <v>508</v>
      </c>
      <c r="K83" s="321">
        <v>0</v>
      </c>
      <c r="L83" s="321">
        <f t="shared" si="15"/>
        <v>0</v>
      </c>
      <c r="M83" s="649">
        <f t="shared" si="14"/>
        <v>0</v>
      </c>
      <c r="N83" s="789">
        <v>1380</v>
      </c>
      <c r="O83" s="668">
        <v>3298</v>
      </c>
      <c r="P83" s="240"/>
      <c r="Q83" s="240"/>
      <c r="R83" s="240"/>
    </row>
    <row r="84" spans="1:18" ht="16.95" customHeight="1" thickBot="1">
      <c r="A84" s="392" t="s">
        <v>321</v>
      </c>
      <c r="B84" s="393">
        <v>6120</v>
      </c>
      <c r="C84" s="404">
        <f t="shared" si="16"/>
        <v>3290</v>
      </c>
      <c r="D84" s="34">
        <v>3005</v>
      </c>
      <c r="E84" s="406">
        <f t="shared" si="17"/>
        <v>6408.7</v>
      </c>
      <c r="F84" s="34">
        <f t="shared" si="12"/>
        <v>213.26788685524124</v>
      </c>
      <c r="G84" s="34">
        <f t="shared" si="13"/>
        <v>194.79331306990881</v>
      </c>
      <c r="H84" s="34">
        <f>(E84/E136)*100</f>
        <v>2.0278539361683716</v>
      </c>
      <c r="I84" s="405">
        <v>710</v>
      </c>
      <c r="J84" s="603">
        <v>850</v>
      </c>
      <c r="K84" s="321">
        <v>975</v>
      </c>
      <c r="L84" s="321">
        <f t="shared" si="15"/>
        <v>114.70588235294117</v>
      </c>
      <c r="M84" s="649">
        <f t="shared" si="14"/>
        <v>137.32394366197184</v>
      </c>
      <c r="N84" s="789">
        <v>2580</v>
      </c>
      <c r="O84" s="668">
        <v>5433.7</v>
      </c>
      <c r="P84" s="240"/>
      <c r="Q84" s="240"/>
      <c r="R84" s="240"/>
    </row>
    <row r="85" spans="1:18" ht="16.95" customHeight="1" thickBot="1">
      <c r="A85" s="392" t="s">
        <v>258</v>
      </c>
      <c r="B85" s="393">
        <v>0</v>
      </c>
      <c r="C85" s="404">
        <f t="shared" si="16"/>
        <v>0</v>
      </c>
      <c r="D85" s="34">
        <v>760</v>
      </c>
      <c r="E85" s="406">
        <f t="shared" si="17"/>
        <v>0</v>
      </c>
      <c r="F85" s="34">
        <f t="shared" si="12"/>
        <v>0</v>
      </c>
      <c r="G85" s="34"/>
      <c r="H85" s="34">
        <f>(E85/E136)*100</f>
        <v>0</v>
      </c>
      <c r="I85" s="405">
        <v>0</v>
      </c>
      <c r="J85" s="603"/>
      <c r="K85" s="321">
        <v>0</v>
      </c>
      <c r="L85" s="321" t="e">
        <f t="shared" si="15"/>
        <v>#DIV/0!</v>
      </c>
      <c r="M85" s="649" t="e">
        <f t="shared" si="14"/>
        <v>#DIV/0!</v>
      </c>
      <c r="N85" s="789">
        <v>0</v>
      </c>
      <c r="O85" s="668">
        <v>0</v>
      </c>
      <c r="P85" s="240"/>
      <c r="Q85" s="240"/>
      <c r="R85" s="240"/>
    </row>
    <row r="86" spans="1:18" ht="16.95" customHeight="1" thickBot="1">
      <c r="A86" s="392" t="s">
        <v>259</v>
      </c>
      <c r="B86" s="393">
        <v>3273</v>
      </c>
      <c r="C86" s="404">
        <f t="shared" si="16"/>
        <v>1403</v>
      </c>
      <c r="D86" s="34">
        <v>1500</v>
      </c>
      <c r="E86" s="406">
        <f t="shared" si="17"/>
        <v>4940</v>
      </c>
      <c r="F86" s="34">
        <f t="shared" si="12"/>
        <v>329.33333333333337</v>
      </c>
      <c r="G86" s="34">
        <f t="shared" si="13"/>
        <v>352.10263720598721</v>
      </c>
      <c r="H86" s="34">
        <f>(E86/E136)*100</f>
        <v>1.5631248840906511</v>
      </c>
      <c r="I86" s="405">
        <v>420</v>
      </c>
      <c r="J86" s="603">
        <v>550</v>
      </c>
      <c r="K86" s="321">
        <v>850</v>
      </c>
      <c r="L86" s="321">
        <f t="shared" si="15"/>
        <v>154.54545454545453</v>
      </c>
      <c r="M86" s="649">
        <f t="shared" si="14"/>
        <v>202.38095238095238</v>
      </c>
      <c r="N86" s="789">
        <v>983</v>
      </c>
      <c r="O86" s="668">
        <v>4090</v>
      </c>
      <c r="P86" s="240"/>
      <c r="Q86" s="240"/>
      <c r="R86" s="240"/>
    </row>
    <row r="87" spans="1:18" ht="16.95" customHeight="1" thickBot="1">
      <c r="A87" s="392" t="s">
        <v>393</v>
      </c>
      <c r="B87" s="393">
        <v>5495</v>
      </c>
      <c r="C87" s="404">
        <f t="shared" si="16"/>
        <v>3180</v>
      </c>
      <c r="D87" s="34">
        <v>2845</v>
      </c>
      <c r="E87" s="406">
        <f t="shared" si="17"/>
        <v>5623.5</v>
      </c>
      <c r="F87" s="34">
        <f t="shared" si="12"/>
        <v>197.66256590509664</v>
      </c>
      <c r="G87" s="34">
        <f t="shared" si="13"/>
        <v>176.83962264150944</v>
      </c>
      <c r="H87" s="34">
        <f>(E87/E136)*100</f>
        <v>1.7793993493286995</v>
      </c>
      <c r="I87" s="405">
        <v>530</v>
      </c>
      <c r="J87" s="603">
        <v>340</v>
      </c>
      <c r="K87" s="321">
        <v>445</v>
      </c>
      <c r="L87" s="321">
        <f t="shared" si="15"/>
        <v>130.88235294117646</v>
      </c>
      <c r="M87" s="649">
        <f t="shared" si="14"/>
        <v>83.962264150943398</v>
      </c>
      <c r="N87" s="789">
        <v>2650</v>
      </c>
      <c r="O87" s="668">
        <v>5178.5</v>
      </c>
      <c r="P87" s="240"/>
      <c r="Q87" s="240"/>
      <c r="R87" s="240"/>
    </row>
    <row r="88" spans="1:18" ht="16.95" customHeight="1" thickBot="1">
      <c r="A88" s="392" t="s">
        <v>303</v>
      </c>
      <c r="B88" s="393">
        <v>1830</v>
      </c>
      <c r="C88" s="404">
        <f t="shared" si="16"/>
        <v>890</v>
      </c>
      <c r="D88" s="34">
        <v>1023.2</v>
      </c>
      <c r="E88" s="406">
        <f t="shared" ref="E88:E128" si="18">K88+O88</f>
        <v>1699.8</v>
      </c>
      <c r="F88" s="34">
        <f t="shared" si="12"/>
        <v>166.12587959343236</v>
      </c>
      <c r="G88" s="34">
        <f t="shared" si="13"/>
        <v>190.98876404494382</v>
      </c>
      <c r="H88" s="34">
        <f>(E88/E136)*100</f>
        <v>0.53785418582536204</v>
      </c>
      <c r="I88" s="405">
        <v>180</v>
      </c>
      <c r="J88" s="603">
        <v>220</v>
      </c>
      <c r="K88" s="469">
        <v>525</v>
      </c>
      <c r="L88" s="321">
        <f t="shared" si="15"/>
        <v>238.63636363636363</v>
      </c>
      <c r="M88" s="649">
        <f t="shared" si="14"/>
        <v>291.66666666666663</v>
      </c>
      <c r="N88" s="789">
        <v>710</v>
      </c>
      <c r="O88" s="668">
        <v>1174.8</v>
      </c>
      <c r="P88" s="240"/>
      <c r="Q88" s="240"/>
      <c r="R88" s="240"/>
    </row>
    <row r="89" spans="1:18" ht="16.95" customHeight="1" thickBot="1">
      <c r="A89" s="392" t="s">
        <v>260</v>
      </c>
      <c r="B89" s="393">
        <v>5583</v>
      </c>
      <c r="C89" s="404">
        <f t="shared" si="16"/>
        <v>3190</v>
      </c>
      <c r="D89" s="34">
        <v>3150</v>
      </c>
      <c r="E89" s="406">
        <f t="shared" si="18"/>
        <v>6260</v>
      </c>
      <c r="F89" s="34">
        <f t="shared" si="12"/>
        <v>198.73015873015873</v>
      </c>
      <c r="G89" s="34">
        <f t="shared" si="13"/>
        <v>196.23824451410658</v>
      </c>
      <c r="H89" s="34">
        <f>(E89/E136)*100</f>
        <v>1.9808019786249951</v>
      </c>
      <c r="I89" s="405">
        <v>750</v>
      </c>
      <c r="J89" s="603">
        <v>850</v>
      </c>
      <c r="K89" s="321">
        <v>900</v>
      </c>
      <c r="L89" s="321">
        <f t="shared" si="15"/>
        <v>105.88235294117648</v>
      </c>
      <c r="M89" s="649">
        <f t="shared" si="14"/>
        <v>120</v>
      </c>
      <c r="N89" s="789">
        <v>2440</v>
      </c>
      <c r="O89" s="668">
        <v>5360</v>
      </c>
      <c r="P89" s="240"/>
      <c r="Q89" s="240"/>
      <c r="R89" s="240"/>
    </row>
    <row r="90" spans="1:18" ht="16.95" customHeight="1" thickBot="1">
      <c r="A90" s="392" t="s">
        <v>261</v>
      </c>
      <c r="B90" s="393">
        <v>12980</v>
      </c>
      <c r="C90" s="404">
        <f t="shared" si="16"/>
        <v>8130</v>
      </c>
      <c r="D90" s="34">
        <v>6461</v>
      </c>
      <c r="E90" s="406">
        <f t="shared" si="18"/>
        <v>9919.2999999999993</v>
      </c>
      <c r="F90" s="34">
        <f t="shared" si="12"/>
        <v>153.52577000464322</v>
      </c>
      <c r="G90" s="34">
        <f t="shared" si="13"/>
        <v>122.00861008610084</v>
      </c>
      <c r="H90" s="34">
        <f>(E90/E136)*100</f>
        <v>3.1386851544049383</v>
      </c>
      <c r="I90" s="405">
        <v>1350</v>
      </c>
      <c r="J90" s="603">
        <v>1057.3</v>
      </c>
      <c r="K90" s="321">
        <v>1545</v>
      </c>
      <c r="L90" s="321">
        <f t="shared" si="15"/>
        <v>146.12692707840728</v>
      </c>
      <c r="M90" s="649">
        <f t="shared" si="14"/>
        <v>114.44444444444444</v>
      </c>
      <c r="N90" s="789">
        <v>6780</v>
      </c>
      <c r="O90" s="668">
        <v>8374.2999999999993</v>
      </c>
      <c r="P90" s="138" t="s">
        <v>271</v>
      </c>
      <c r="Q90" s="138"/>
      <c r="R90" s="240"/>
    </row>
    <row r="91" spans="1:18" ht="16.95" customHeight="1" thickBot="1">
      <c r="A91" s="423" t="s">
        <v>262</v>
      </c>
      <c r="B91" s="393">
        <v>5340</v>
      </c>
      <c r="C91" s="404">
        <f t="shared" si="16"/>
        <v>3910</v>
      </c>
      <c r="D91" s="34">
        <v>3528.2</v>
      </c>
      <c r="E91" s="406">
        <f t="shared" si="18"/>
        <v>2599.71</v>
      </c>
      <c r="F91" s="34">
        <f t="shared" si="12"/>
        <v>73.683748086843153</v>
      </c>
      <c r="G91" s="34">
        <f t="shared" si="13"/>
        <v>66.488746803069048</v>
      </c>
      <c r="H91" s="34">
        <f>(E91/E136)*100</f>
        <v>0.82260554502415117</v>
      </c>
      <c r="I91" s="405">
        <v>580</v>
      </c>
      <c r="J91" s="603">
        <v>343.6</v>
      </c>
      <c r="K91" s="846">
        <v>286.51</v>
      </c>
      <c r="L91" s="321">
        <f t="shared" si="15"/>
        <v>83.384749708963895</v>
      </c>
      <c r="M91" s="649">
        <f t="shared" si="14"/>
        <v>49.398275862068964</v>
      </c>
      <c r="N91" s="789">
        <v>3330</v>
      </c>
      <c r="O91" s="668">
        <v>2313.1999999999998</v>
      </c>
      <c r="P91" s="242">
        <f>K60+K61+K62+K63+K64+K65+K66+K67+K68+K69+K70+K71+K72+K73+K74+K75+K76+K77+K78+K79+K80+K81+K82+K83+K84+K85+K86+K87+K88+K89+K90+K91+K129+K130+K131+K133+K134+K135</f>
        <v>26504.51</v>
      </c>
      <c r="Q91" s="138"/>
      <c r="R91" s="240"/>
    </row>
    <row r="92" spans="1:18" ht="16.95" customHeight="1" thickBot="1">
      <c r="A92" s="423" t="s">
        <v>304</v>
      </c>
      <c r="B92" s="393">
        <v>10785</v>
      </c>
      <c r="C92" s="404">
        <f t="shared" si="16"/>
        <v>7429</v>
      </c>
      <c r="D92" s="34">
        <v>7251</v>
      </c>
      <c r="E92" s="406">
        <f t="shared" si="18"/>
        <v>10020</v>
      </c>
      <c r="F92" s="34">
        <f t="shared" si="12"/>
        <v>138.1878361605296</v>
      </c>
      <c r="G92" s="34">
        <f t="shared" si="13"/>
        <v>134.87683402880603</v>
      </c>
      <c r="H92" s="34">
        <f>(E92/E136)*100</f>
        <v>3.170548853965248</v>
      </c>
      <c r="I92" s="405">
        <v>1261</v>
      </c>
      <c r="J92" s="603">
        <v>950</v>
      </c>
      <c r="K92" s="321">
        <v>1000</v>
      </c>
      <c r="L92" s="321">
        <f t="shared" si="15"/>
        <v>105.26315789473684</v>
      </c>
      <c r="M92" s="649">
        <f t="shared" si="14"/>
        <v>79.302141157811263</v>
      </c>
      <c r="N92" s="789">
        <v>6168</v>
      </c>
      <c r="O92" s="668">
        <v>9020</v>
      </c>
      <c r="P92" s="240"/>
      <c r="Q92" s="240"/>
      <c r="R92" s="240"/>
    </row>
    <row r="93" spans="1:18" ht="16.95" customHeight="1" thickBot="1">
      <c r="A93" s="425" t="s">
        <v>305</v>
      </c>
      <c r="B93" s="393">
        <v>15143</v>
      </c>
      <c r="C93" s="404">
        <f t="shared" si="16"/>
        <v>10637</v>
      </c>
      <c r="D93" s="34">
        <v>9990.5</v>
      </c>
      <c r="E93" s="406">
        <f t="shared" si="18"/>
        <v>10502</v>
      </c>
      <c r="F93" s="34">
        <f t="shared" si="12"/>
        <v>105.11986387067714</v>
      </c>
      <c r="G93" s="34">
        <f t="shared" si="13"/>
        <v>98.730845163109905</v>
      </c>
      <c r="H93" s="34">
        <f>(E93/E136)*100</f>
        <v>3.3230642778785455</v>
      </c>
      <c r="I93" s="405">
        <v>1769</v>
      </c>
      <c r="J93" s="603">
        <v>1905</v>
      </c>
      <c r="K93" s="321">
        <v>2281</v>
      </c>
      <c r="L93" s="321">
        <f t="shared" si="15"/>
        <v>119.73753280839897</v>
      </c>
      <c r="M93" s="649">
        <f t="shared" si="14"/>
        <v>128.94290559638213</v>
      </c>
      <c r="N93" s="789">
        <v>8868</v>
      </c>
      <c r="O93" s="668">
        <v>8221</v>
      </c>
      <c r="P93" s="240"/>
      <c r="Q93" s="240"/>
      <c r="R93" s="240"/>
    </row>
    <row r="94" spans="1:18" ht="16.95" customHeight="1" thickBot="1">
      <c r="A94" s="425" t="s">
        <v>306</v>
      </c>
      <c r="B94" s="393">
        <v>13474</v>
      </c>
      <c r="C94" s="404">
        <f t="shared" si="16"/>
        <v>8242</v>
      </c>
      <c r="D94" s="34">
        <v>7314.6</v>
      </c>
      <c r="E94" s="406">
        <f t="shared" si="18"/>
        <v>7279.7</v>
      </c>
      <c r="F94" s="34">
        <f t="shared" si="12"/>
        <v>99.52287206409099</v>
      </c>
      <c r="G94" s="34">
        <f t="shared" si="13"/>
        <v>88.324435816549368</v>
      </c>
      <c r="H94" s="34">
        <f>(E94/E136)*100</f>
        <v>2.3034575341527761</v>
      </c>
      <c r="I94" s="405">
        <v>1274</v>
      </c>
      <c r="J94" s="603">
        <v>1064.5999999999999</v>
      </c>
      <c r="K94" s="321">
        <v>1178.2</v>
      </c>
      <c r="L94" s="321">
        <f t="shared" si="15"/>
        <v>110.67067443171146</v>
      </c>
      <c r="M94" s="649">
        <f t="shared" si="14"/>
        <v>92.480376766091055</v>
      </c>
      <c r="N94" s="789">
        <v>6968</v>
      </c>
      <c r="O94" s="668">
        <v>6101.5</v>
      </c>
      <c r="P94" s="240"/>
      <c r="Q94" s="240"/>
      <c r="R94" s="240"/>
    </row>
    <row r="95" spans="1:18" ht="16.95" customHeight="1" thickBot="1">
      <c r="A95" s="431" t="s">
        <v>307</v>
      </c>
      <c r="B95" s="393">
        <v>0</v>
      </c>
      <c r="C95" s="404">
        <f t="shared" si="16"/>
        <v>0</v>
      </c>
      <c r="D95" s="34">
        <v>2500</v>
      </c>
      <c r="E95" s="406">
        <f t="shared" si="18"/>
        <v>0</v>
      </c>
      <c r="F95" s="34">
        <f t="shared" si="12"/>
        <v>0</v>
      </c>
      <c r="G95" s="34"/>
      <c r="H95" s="34">
        <f>(E95/E136)*100</f>
        <v>0</v>
      </c>
      <c r="I95" s="405">
        <v>0</v>
      </c>
      <c r="J95" s="603">
        <v>200</v>
      </c>
      <c r="K95" s="321">
        <v>0</v>
      </c>
      <c r="L95" s="321">
        <f t="shared" si="15"/>
        <v>0</v>
      </c>
      <c r="M95" s="649" t="e">
        <f t="shared" si="14"/>
        <v>#DIV/0!</v>
      </c>
      <c r="N95" s="789">
        <v>0</v>
      </c>
      <c r="O95" s="668">
        <v>0</v>
      </c>
      <c r="P95" s="240"/>
      <c r="Q95" s="240"/>
      <c r="R95" s="240"/>
    </row>
    <row r="96" spans="1:18" ht="16.95" customHeight="1" thickBot="1">
      <c r="A96" s="425" t="s">
        <v>308</v>
      </c>
      <c r="B96" s="393">
        <v>3642</v>
      </c>
      <c r="C96" s="404">
        <f t="shared" si="16"/>
        <v>2290</v>
      </c>
      <c r="D96" s="34">
        <v>2727</v>
      </c>
      <c r="E96" s="406">
        <f t="shared" si="18"/>
        <v>3116</v>
      </c>
      <c r="F96" s="34">
        <f t="shared" si="12"/>
        <v>114.26475980931427</v>
      </c>
      <c r="G96" s="34">
        <f t="shared" si="13"/>
        <v>136.06986899563319</v>
      </c>
      <c r="H96" s="34">
        <f>(E96/E136)*100</f>
        <v>0.985971080734103</v>
      </c>
      <c r="I96" s="405">
        <v>381</v>
      </c>
      <c r="J96" s="603">
        <v>346</v>
      </c>
      <c r="K96" s="321">
        <v>361</v>
      </c>
      <c r="L96" s="321">
        <f t="shared" si="15"/>
        <v>104.33526011560694</v>
      </c>
      <c r="M96" s="649">
        <f t="shared" si="14"/>
        <v>94.750656167979002</v>
      </c>
      <c r="N96" s="789">
        <v>1909</v>
      </c>
      <c r="O96" s="668">
        <v>2755</v>
      </c>
      <c r="P96" s="240"/>
      <c r="Q96" s="240"/>
      <c r="R96" s="240"/>
    </row>
    <row r="97" spans="1:18" ht="16.95" customHeight="1" thickBot="1">
      <c r="A97" s="425" t="s">
        <v>309</v>
      </c>
      <c r="B97" s="393">
        <v>4168</v>
      </c>
      <c r="C97" s="404">
        <f t="shared" si="16"/>
        <v>2628</v>
      </c>
      <c r="D97" s="34">
        <v>3079</v>
      </c>
      <c r="E97" s="406">
        <f t="shared" si="18"/>
        <v>2714</v>
      </c>
      <c r="F97" s="34">
        <f t="shared" si="12"/>
        <v>88.145501786294261</v>
      </c>
      <c r="G97" s="34">
        <f t="shared" si="13"/>
        <v>103.27245053272452</v>
      </c>
      <c r="H97" s="34">
        <f>(E97/E136)*100</f>
        <v>0.85876942012591639</v>
      </c>
      <c r="I97" s="405">
        <v>473</v>
      </c>
      <c r="J97" s="603">
        <v>375</v>
      </c>
      <c r="K97" s="321">
        <v>270</v>
      </c>
      <c r="L97" s="321">
        <f t="shared" si="15"/>
        <v>72</v>
      </c>
      <c r="M97" s="649">
        <f t="shared" si="14"/>
        <v>57.082452431289646</v>
      </c>
      <c r="N97" s="789">
        <v>2155</v>
      </c>
      <c r="O97" s="668">
        <v>2444</v>
      </c>
      <c r="P97" s="240"/>
      <c r="Q97" s="240"/>
      <c r="R97" s="240"/>
    </row>
    <row r="98" spans="1:18" ht="16.95" customHeight="1" thickBot="1">
      <c r="A98" s="423" t="s">
        <v>263</v>
      </c>
      <c r="B98" s="393">
        <v>2453</v>
      </c>
      <c r="C98" s="404">
        <f t="shared" si="16"/>
        <v>1596</v>
      </c>
      <c r="D98" s="34">
        <v>1402</v>
      </c>
      <c r="E98" s="406">
        <f t="shared" si="18"/>
        <v>750</v>
      </c>
      <c r="F98" s="34">
        <f t="shared" si="12"/>
        <v>53.495007132667617</v>
      </c>
      <c r="G98" s="34">
        <f t="shared" si="13"/>
        <v>46.992481203007522</v>
      </c>
      <c r="H98" s="34">
        <f>(E98/E136)*100</f>
        <v>0.23731653098542274</v>
      </c>
      <c r="I98" s="405">
        <v>430</v>
      </c>
      <c r="J98" s="603">
        <v>349</v>
      </c>
      <c r="K98" s="321">
        <v>0</v>
      </c>
      <c r="L98" s="321">
        <f t="shared" si="15"/>
        <v>0</v>
      </c>
      <c r="M98" s="649">
        <f t="shared" si="14"/>
        <v>0</v>
      </c>
      <c r="N98" s="789">
        <v>1166</v>
      </c>
      <c r="O98" s="668">
        <v>750</v>
      </c>
      <c r="P98" s="240"/>
      <c r="Q98" s="240"/>
      <c r="R98" s="240"/>
    </row>
    <row r="99" spans="1:18" ht="16.95" customHeight="1" thickBot="1">
      <c r="A99" s="423" t="s">
        <v>380</v>
      </c>
      <c r="B99" s="393"/>
      <c r="C99" s="404"/>
      <c r="D99" s="34"/>
      <c r="E99" s="406">
        <f t="shared" si="18"/>
        <v>690</v>
      </c>
      <c r="F99" s="34"/>
      <c r="G99" s="34"/>
      <c r="H99" s="34"/>
      <c r="I99" s="405"/>
      <c r="J99" s="603"/>
      <c r="K99" s="321">
        <v>160</v>
      </c>
      <c r="L99" s="321" t="e">
        <f t="shared" si="15"/>
        <v>#DIV/0!</v>
      </c>
      <c r="M99" s="649" t="e">
        <f t="shared" si="14"/>
        <v>#DIV/0!</v>
      </c>
      <c r="N99" s="789"/>
      <c r="O99" s="668">
        <v>530</v>
      </c>
      <c r="P99" s="240"/>
      <c r="Q99" s="240"/>
      <c r="R99" s="240"/>
    </row>
    <row r="100" spans="1:18" ht="16.95" customHeight="1" thickBot="1">
      <c r="A100" s="423" t="s">
        <v>264</v>
      </c>
      <c r="B100" s="393">
        <v>1943</v>
      </c>
      <c r="C100" s="404">
        <f t="shared" si="16"/>
        <v>1336</v>
      </c>
      <c r="D100" s="34">
        <v>927</v>
      </c>
      <c r="E100" s="406">
        <f t="shared" si="18"/>
        <v>1245</v>
      </c>
      <c r="F100" s="34">
        <f t="shared" si="12"/>
        <v>134.30420711974108</v>
      </c>
      <c r="G100" s="34">
        <f t="shared" si="13"/>
        <v>93.188622754491007</v>
      </c>
      <c r="H100" s="34">
        <f>(E100/E136)*100</f>
        <v>0.39394544143580179</v>
      </c>
      <c r="I100" s="405">
        <v>340</v>
      </c>
      <c r="J100" s="603">
        <v>270</v>
      </c>
      <c r="K100" s="321">
        <v>140</v>
      </c>
      <c r="L100" s="321">
        <f t="shared" si="15"/>
        <v>51.851851851851848</v>
      </c>
      <c r="M100" s="649">
        <f t="shared" si="14"/>
        <v>41.17647058823529</v>
      </c>
      <c r="N100" s="789">
        <v>996</v>
      </c>
      <c r="O100" s="668">
        <v>1105</v>
      </c>
      <c r="P100" s="241"/>
      <c r="Q100" s="240"/>
      <c r="R100" s="240"/>
    </row>
    <row r="101" spans="1:18" ht="16.95" customHeight="1" thickBot="1">
      <c r="A101" s="423" t="s">
        <v>311</v>
      </c>
      <c r="B101" s="393">
        <v>11351</v>
      </c>
      <c r="C101" s="404">
        <f t="shared" si="16"/>
        <v>8601</v>
      </c>
      <c r="D101" s="34">
        <v>8142</v>
      </c>
      <c r="E101" s="406">
        <f t="shared" si="18"/>
        <v>10164</v>
      </c>
      <c r="F101" s="34">
        <f t="shared" si="12"/>
        <v>124.83419307295505</v>
      </c>
      <c r="G101" s="34">
        <f t="shared" si="13"/>
        <v>118.17230554586675</v>
      </c>
      <c r="H101" s="34">
        <f>(E101/E136)*100</f>
        <v>3.2161136279144484</v>
      </c>
      <c r="I101" s="405">
        <v>885</v>
      </c>
      <c r="J101" s="603">
        <v>976</v>
      </c>
      <c r="K101" s="321">
        <v>1286</v>
      </c>
      <c r="L101" s="321">
        <f t="shared" si="15"/>
        <v>131.76229508196721</v>
      </c>
      <c r="M101" s="649">
        <f t="shared" si="14"/>
        <v>145.31073446327684</v>
      </c>
      <c r="N101" s="789">
        <v>7716</v>
      </c>
      <c r="O101" s="668">
        <v>8878</v>
      </c>
      <c r="P101" s="240" t="s">
        <v>363</v>
      </c>
      <c r="Q101" s="240"/>
      <c r="R101" s="240"/>
    </row>
    <row r="102" spans="1:18" ht="16.95" customHeight="1" thickBot="1">
      <c r="A102" s="423" t="s">
        <v>312</v>
      </c>
      <c r="B102" s="393">
        <v>13820</v>
      </c>
      <c r="C102" s="404">
        <f t="shared" si="16"/>
        <v>10294</v>
      </c>
      <c r="D102" s="34">
        <v>8870.1</v>
      </c>
      <c r="E102" s="406">
        <f t="shared" si="18"/>
        <v>7878</v>
      </c>
      <c r="F102" s="34">
        <f t="shared" si="12"/>
        <v>88.815233199174742</v>
      </c>
      <c r="G102" s="34">
        <f t="shared" si="13"/>
        <v>76.530017485914129</v>
      </c>
      <c r="H102" s="34">
        <f>(E102/E136)*100</f>
        <v>2.4927728414708805</v>
      </c>
      <c r="I102" s="405">
        <v>1270</v>
      </c>
      <c r="J102" s="603">
        <v>718</v>
      </c>
      <c r="K102" s="321">
        <v>916</v>
      </c>
      <c r="L102" s="321">
        <f t="shared" si="15"/>
        <v>127.57660167130919</v>
      </c>
      <c r="M102" s="649">
        <f t="shared" si="14"/>
        <v>72.125984251968504</v>
      </c>
      <c r="N102" s="789">
        <v>9024</v>
      </c>
      <c r="O102" s="668">
        <v>6962</v>
      </c>
      <c r="P102" s="241">
        <f>K101+K102+K103+K104+K105+K106+K107+K108+K109+K110+K111+K113</f>
        <v>3034</v>
      </c>
      <c r="Q102" s="240"/>
      <c r="R102" s="240"/>
    </row>
    <row r="103" spans="1:18" ht="16.95" customHeight="1" thickBot="1">
      <c r="A103" s="423" t="s">
        <v>382</v>
      </c>
      <c r="B103" s="393"/>
      <c r="C103" s="404"/>
      <c r="D103" s="34"/>
      <c r="E103" s="406">
        <f t="shared" si="18"/>
        <v>96</v>
      </c>
      <c r="F103" s="34"/>
      <c r="G103" s="34"/>
      <c r="H103" s="34"/>
      <c r="I103" s="405"/>
      <c r="J103" s="603"/>
      <c r="K103" s="321">
        <v>20</v>
      </c>
      <c r="L103" s="321"/>
      <c r="M103" s="649"/>
      <c r="N103" s="789"/>
      <c r="O103" s="668">
        <v>76</v>
      </c>
      <c r="P103" s="241"/>
      <c r="Q103" s="240"/>
      <c r="R103" s="240"/>
    </row>
    <row r="104" spans="1:18" ht="16.95" customHeight="1" thickBot="1">
      <c r="A104" s="423" t="s">
        <v>383</v>
      </c>
      <c r="B104" s="393"/>
      <c r="C104" s="404"/>
      <c r="D104" s="34"/>
      <c r="E104" s="406">
        <f t="shared" si="18"/>
        <v>97</v>
      </c>
      <c r="F104" s="34"/>
      <c r="G104" s="34"/>
      <c r="H104" s="34"/>
      <c r="I104" s="405"/>
      <c r="J104" s="603"/>
      <c r="K104" s="321">
        <v>20</v>
      </c>
      <c r="L104" s="321"/>
      <c r="M104" s="649"/>
      <c r="N104" s="789"/>
      <c r="O104" s="668">
        <v>77</v>
      </c>
      <c r="P104" s="241"/>
      <c r="Q104" s="240"/>
      <c r="R104" s="240"/>
    </row>
    <row r="105" spans="1:18" ht="16.95" customHeight="1" thickBot="1">
      <c r="A105" s="423" t="s">
        <v>384</v>
      </c>
      <c r="B105" s="393"/>
      <c r="C105" s="404"/>
      <c r="D105" s="34"/>
      <c r="E105" s="406">
        <f t="shared" si="18"/>
        <v>111</v>
      </c>
      <c r="F105" s="34"/>
      <c r="G105" s="34"/>
      <c r="H105" s="34"/>
      <c r="I105" s="405"/>
      <c r="J105" s="603"/>
      <c r="K105" s="321">
        <v>15</v>
      </c>
      <c r="L105" s="321"/>
      <c r="M105" s="649"/>
      <c r="N105" s="789"/>
      <c r="O105" s="668">
        <v>96</v>
      </c>
      <c r="P105" s="241"/>
      <c r="Q105" s="240"/>
      <c r="R105" s="240"/>
    </row>
    <row r="106" spans="1:18" ht="16.95" customHeight="1" thickBot="1">
      <c r="A106" s="423" t="s">
        <v>358</v>
      </c>
      <c r="B106" s="393"/>
      <c r="C106" s="404"/>
      <c r="D106" s="34"/>
      <c r="E106" s="406">
        <f t="shared" si="18"/>
        <v>163</v>
      </c>
      <c r="F106" s="34"/>
      <c r="G106" s="34"/>
      <c r="H106" s="34"/>
      <c r="I106" s="405"/>
      <c r="J106" s="603"/>
      <c r="K106" s="321">
        <v>25</v>
      </c>
      <c r="L106" s="321"/>
      <c r="M106" s="649"/>
      <c r="N106" s="789"/>
      <c r="O106" s="668">
        <v>138</v>
      </c>
      <c r="P106" s="240"/>
      <c r="Q106" s="240"/>
      <c r="R106" s="240"/>
    </row>
    <row r="107" spans="1:18" ht="16.95" customHeight="1" thickBot="1">
      <c r="A107" s="423" t="s">
        <v>359</v>
      </c>
      <c r="B107" s="393"/>
      <c r="C107" s="404"/>
      <c r="D107" s="34"/>
      <c r="E107" s="406">
        <f t="shared" si="18"/>
        <v>232</v>
      </c>
      <c r="F107" s="34"/>
      <c r="G107" s="34"/>
      <c r="H107" s="34"/>
      <c r="I107" s="405"/>
      <c r="J107" s="603"/>
      <c r="K107" s="321">
        <v>35</v>
      </c>
      <c r="L107" s="321"/>
      <c r="M107" s="649"/>
      <c r="N107" s="789"/>
      <c r="O107" s="668">
        <v>197</v>
      </c>
      <c r="P107" s="240"/>
      <c r="Q107" s="240"/>
      <c r="R107" s="240"/>
    </row>
    <row r="108" spans="1:18" ht="16.95" customHeight="1" thickBot="1">
      <c r="A108" s="423" t="s">
        <v>368</v>
      </c>
      <c r="B108" s="393"/>
      <c r="C108" s="404"/>
      <c r="D108" s="34"/>
      <c r="E108" s="406">
        <f t="shared" si="18"/>
        <v>1996</v>
      </c>
      <c r="F108" s="34"/>
      <c r="G108" s="34"/>
      <c r="H108" s="34"/>
      <c r="I108" s="405"/>
      <c r="J108" s="603"/>
      <c r="K108" s="321">
        <v>352</v>
      </c>
      <c r="L108" s="321"/>
      <c r="M108" s="649"/>
      <c r="N108" s="789"/>
      <c r="O108" s="668">
        <v>1644</v>
      </c>
      <c r="P108" s="240"/>
      <c r="Q108" s="240"/>
      <c r="R108" s="240"/>
    </row>
    <row r="109" spans="1:18" ht="16.95" customHeight="1" thickBot="1">
      <c r="A109" s="423" t="s">
        <v>369</v>
      </c>
      <c r="B109" s="393"/>
      <c r="C109" s="404"/>
      <c r="D109" s="34"/>
      <c r="E109" s="406">
        <f t="shared" si="18"/>
        <v>201</v>
      </c>
      <c r="F109" s="34"/>
      <c r="G109" s="34"/>
      <c r="H109" s="34"/>
      <c r="I109" s="405"/>
      <c r="J109" s="603"/>
      <c r="K109" s="321">
        <v>25</v>
      </c>
      <c r="L109" s="321"/>
      <c r="M109" s="649"/>
      <c r="N109" s="789"/>
      <c r="O109" s="668">
        <v>176</v>
      </c>
      <c r="P109" s="240"/>
      <c r="Q109" s="240"/>
      <c r="R109" s="240"/>
    </row>
    <row r="110" spans="1:18" ht="16.95" customHeight="1" thickBot="1">
      <c r="A110" s="423" t="s">
        <v>360</v>
      </c>
      <c r="B110" s="393"/>
      <c r="C110" s="404"/>
      <c r="D110" s="34"/>
      <c r="E110" s="406">
        <f t="shared" si="18"/>
        <v>1783</v>
      </c>
      <c r="F110" s="34"/>
      <c r="G110" s="34"/>
      <c r="H110" s="34"/>
      <c r="I110" s="405"/>
      <c r="J110" s="603"/>
      <c r="K110" s="321">
        <v>320</v>
      </c>
      <c r="L110" s="321"/>
      <c r="M110" s="649"/>
      <c r="N110" s="789"/>
      <c r="O110" s="668">
        <v>1463</v>
      </c>
      <c r="P110" s="240"/>
      <c r="Q110" s="240"/>
      <c r="R110" s="240"/>
    </row>
    <row r="111" spans="1:18" ht="16.95" customHeight="1" thickBot="1">
      <c r="A111" s="423" t="s">
        <v>361</v>
      </c>
      <c r="B111" s="393"/>
      <c r="C111" s="404"/>
      <c r="D111" s="34"/>
      <c r="E111" s="406">
        <f t="shared" si="18"/>
        <v>127</v>
      </c>
      <c r="F111" s="34"/>
      <c r="G111" s="34"/>
      <c r="H111" s="34"/>
      <c r="I111" s="405"/>
      <c r="J111" s="603"/>
      <c r="K111" s="321">
        <v>0</v>
      </c>
      <c r="L111" s="321"/>
      <c r="M111" s="649"/>
      <c r="N111" s="789"/>
      <c r="O111" s="668">
        <v>127</v>
      </c>
      <c r="P111" s="240"/>
      <c r="Q111" s="240"/>
      <c r="R111" s="240"/>
    </row>
    <row r="112" spans="1:18" ht="16.95" customHeight="1" thickBot="1">
      <c r="A112" s="423" t="s">
        <v>395</v>
      </c>
      <c r="B112" s="393"/>
      <c r="C112" s="404"/>
      <c r="D112" s="34"/>
      <c r="E112" s="406">
        <f t="shared" si="18"/>
        <v>50</v>
      </c>
      <c r="F112" s="34"/>
      <c r="G112" s="34"/>
      <c r="H112" s="34"/>
      <c r="I112" s="405"/>
      <c r="J112" s="603"/>
      <c r="K112" s="321">
        <v>25</v>
      </c>
      <c r="L112" s="321"/>
      <c r="M112" s="649"/>
      <c r="N112" s="789"/>
      <c r="O112" s="668">
        <v>25</v>
      </c>
      <c r="P112" s="240"/>
      <c r="Q112" s="240"/>
      <c r="R112" s="240"/>
    </row>
    <row r="113" spans="1:18" ht="16.95" customHeight="1" thickBot="1">
      <c r="A113" s="423" t="s">
        <v>362</v>
      </c>
      <c r="B113" s="393"/>
      <c r="C113" s="404"/>
      <c r="D113" s="34"/>
      <c r="E113" s="406">
        <f t="shared" si="18"/>
        <v>155</v>
      </c>
      <c r="F113" s="34"/>
      <c r="G113" s="34"/>
      <c r="H113" s="34"/>
      <c r="I113" s="405"/>
      <c r="J113" s="603"/>
      <c r="K113" s="321">
        <v>20</v>
      </c>
      <c r="L113" s="321"/>
      <c r="M113" s="649"/>
      <c r="N113" s="789"/>
      <c r="O113" s="668">
        <v>135</v>
      </c>
      <c r="P113" s="240"/>
      <c r="Q113" s="240"/>
      <c r="R113" s="240"/>
    </row>
    <row r="114" spans="1:18" ht="16.95" customHeight="1" thickBot="1">
      <c r="A114" s="423" t="s">
        <v>414</v>
      </c>
      <c r="B114" s="393"/>
      <c r="C114" s="404"/>
      <c r="D114" s="34"/>
      <c r="E114" s="406">
        <f t="shared" si="18"/>
        <v>15</v>
      </c>
      <c r="F114" s="34"/>
      <c r="G114" s="34"/>
      <c r="H114" s="34"/>
      <c r="I114" s="405"/>
      <c r="J114" s="603"/>
      <c r="K114" s="321">
        <v>15</v>
      </c>
      <c r="L114" s="321"/>
      <c r="M114" s="649"/>
      <c r="N114" s="789"/>
      <c r="O114" s="668">
        <v>0</v>
      </c>
      <c r="P114" s="240"/>
      <c r="Q114" s="240"/>
      <c r="R114" s="240"/>
    </row>
    <row r="115" spans="1:18" ht="16.95" customHeight="1" thickBot="1">
      <c r="A115" s="423" t="s">
        <v>313</v>
      </c>
      <c r="B115" s="393">
        <v>4465</v>
      </c>
      <c r="C115" s="404">
        <f t="shared" si="16"/>
        <v>3146</v>
      </c>
      <c r="D115" s="34">
        <v>2993.7</v>
      </c>
      <c r="E115" s="406">
        <f t="shared" si="18"/>
        <v>2547.1999999999998</v>
      </c>
      <c r="F115" s="34">
        <f t="shared" si="12"/>
        <v>85.085345893042046</v>
      </c>
      <c r="G115" s="34">
        <f t="shared" si="13"/>
        <v>80.966306420851879</v>
      </c>
      <c r="H115" s="34">
        <f>(E115/E136)*100</f>
        <v>0.80599022363475825</v>
      </c>
      <c r="I115" s="405">
        <v>423</v>
      </c>
      <c r="J115" s="603">
        <v>284.89999999999998</v>
      </c>
      <c r="K115" s="321">
        <v>275</v>
      </c>
      <c r="L115" s="321">
        <f t="shared" si="15"/>
        <v>96.525096525096529</v>
      </c>
      <c r="M115" s="649">
        <f t="shared" si="14"/>
        <v>65.011820330969272</v>
      </c>
      <c r="N115" s="789">
        <v>2723</v>
      </c>
      <c r="O115" s="668">
        <v>2272.1999999999998</v>
      </c>
      <c r="P115" s="240"/>
      <c r="Q115" s="240"/>
      <c r="R115" s="240"/>
    </row>
    <row r="116" spans="1:18" ht="16.95" customHeight="1" thickBot="1">
      <c r="A116" s="425" t="s">
        <v>265</v>
      </c>
      <c r="B116" s="393">
        <v>2391</v>
      </c>
      <c r="C116" s="404">
        <f t="shared" si="16"/>
        <v>1604</v>
      </c>
      <c r="D116" s="34">
        <v>1940</v>
      </c>
      <c r="E116" s="406">
        <f t="shared" si="18"/>
        <v>1700</v>
      </c>
      <c r="F116" s="34">
        <f t="shared" si="12"/>
        <v>87.628865979381445</v>
      </c>
      <c r="G116" s="34">
        <f t="shared" si="13"/>
        <v>105.9850374064838</v>
      </c>
      <c r="H116" s="34">
        <f>(E116/E136)*100</f>
        <v>0.53791747023362491</v>
      </c>
      <c r="I116" s="405">
        <v>228</v>
      </c>
      <c r="J116" s="603">
        <v>300</v>
      </c>
      <c r="K116" s="321">
        <v>150</v>
      </c>
      <c r="L116" s="321">
        <f t="shared" si="15"/>
        <v>50</v>
      </c>
      <c r="M116" s="649">
        <f t="shared" si="14"/>
        <v>65.789473684210535</v>
      </c>
      <c r="N116" s="789">
        <v>1376</v>
      </c>
      <c r="O116" s="668">
        <v>1550</v>
      </c>
      <c r="P116" s="240"/>
      <c r="Q116" s="240"/>
      <c r="R116" s="240"/>
    </row>
    <row r="117" spans="1:18" ht="16.95" customHeight="1" thickBot="1">
      <c r="A117" s="423" t="s">
        <v>314</v>
      </c>
      <c r="B117" s="393">
        <v>17483</v>
      </c>
      <c r="C117" s="404">
        <f t="shared" ref="C117:C135" si="19">I117+N117</f>
        <v>12960</v>
      </c>
      <c r="D117" s="34">
        <v>12232.3</v>
      </c>
      <c r="E117" s="406">
        <f t="shared" si="18"/>
        <v>10298.4</v>
      </c>
      <c r="F117" s="34">
        <f t="shared" si="12"/>
        <v>84.190217702312736</v>
      </c>
      <c r="G117" s="34">
        <f t="shared" si="13"/>
        <v>79.462962962962962</v>
      </c>
      <c r="H117" s="34">
        <f>(E117/E136)*100</f>
        <v>3.2586407502670367</v>
      </c>
      <c r="I117" s="405">
        <v>1236</v>
      </c>
      <c r="J117" s="603">
        <v>1290.3</v>
      </c>
      <c r="K117" s="321">
        <v>1228.4000000000001</v>
      </c>
      <c r="L117" s="321">
        <f t="shared" si="15"/>
        <v>95.202666046655821</v>
      </c>
      <c r="M117" s="649">
        <f t="shared" si="14"/>
        <v>99.385113268608421</v>
      </c>
      <c r="N117" s="789">
        <v>11724</v>
      </c>
      <c r="O117" s="668">
        <v>9070</v>
      </c>
      <c r="P117" s="240" t="s">
        <v>272</v>
      </c>
      <c r="Q117" s="240"/>
      <c r="R117" s="240"/>
    </row>
    <row r="118" spans="1:18" ht="16.95" customHeight="1" thickBot="1">
      <c r="A118" s="431" t="s">
        <v>315</v>
      </c>
      <c r="B118" s="393">
        <v>28142</v>
      </c>
      <c r="C118" s="404">
        <f t="shared" si="19"/>
        <v>20437</v>
      </c>
      <c r="D118" s="34">
        <v>16798.900000000001</v>
      </c>
      <c r="E118" s="406">
        <f t="shared" si="18"/>
        <v>17917.3</v>
      </c>
      <c r="F118" s="34">
        <f t="shared" si="12"/>
        <v>106.6575787700385</v>
      </c>
      <c r="G118" s="34">
        <f t="shared" si="13"/>
        <v>87.670891030973223</v>
      </c>
      <c r="H118" s="34">
        <f>(E118/E136)*100</f>
        <v>5.6694286408334866</v>
      </c>
      <c r="I118" s="405">
        <v>2839</v>
      </c>
      <c r="J118" s="603">
        <v>1958.6</v>
      </c>
      <c r="K118" s="321">
        <v>2193.8000000000002</v>
      </c>
      <c r="L118" s="321">
        <f t="shared" si="15"/>
        <v>112.00857755539673</v>
      </c>
      <c r="M118" s="649">
        <f t="shared" si="14"/>
        <v>77.273687918281084</v>
      </c>
      <c r="N118" s="789">
        <v>17598</v>
      </c>
      <c r="O118" s="668">
        <v>15723.5</v>
      </c>
      <c r="P118" s="241">
        <f>K115+K116+K117+K118</f>
        <v>3847.2000000000003</v>
      </c>
      <c r="Q118" s="240"/>
      <c r="R118" s="240"/>
    </row>
    <row r="119" spans="1:18" ht="16.95" customHeight="1" thickBot="1">
      <c r="A119" s="431" t="s">
        <v>219</v>
      </c>
      <c r="B119" s="393">
        <v>4590</v>
      </c>
      <c r="C119" s="404">
        <f t="shared" si="19"/>
        <v>3220</v>
      </c>
      <c r="D119" s="34">
        <v>3220</v>
      </c>
      <c r="E119" s="406">
        <f t="shared" si="18"/>
        <v>2350</v>
      </c>
      <c r="F119" s="34">
        <f t="shared" si="12"/>
        <v>72.981366459627324</v>
      </c>
      <c r="G119" s="34">
        <f t="shared" si="13"/>
        <v>72.981366459627324</v>
      </c>
      <c r="H119" s="34">
        <f>(E119/E136)*100</f>
        <v>0.74359179708765788</v>
      </c>
      <c r="I119" s="409">
        <v>410</v>
      </c>
      <c r="J119" s="843">
        <v>400</v>
      </c>
      <c r="K119" s="321">
        <v>250</v>
      </c>
      <c r="L119" s="321">
        <f t="shared" si="15"/>
        <v>62.5</v>
      </c>
      <c r="M119" s="649">
        <f t="shared" si="14"/>
        <v>60.975609756097562</v>
      </c>
      <c r="N119" s="789">
        <v>2810</v>
      </c>
      <c r="O119" s="668">
        <v>2100</v>
      </c>
      <c r="P119" s="241"/>
      <c r="Q119" s="240"/>
      <c r="R119" s="240"/>
    </row>
    <row r="120" spans="1:18" ht="16.95" customHeight="1" thickBot="1">
      <c r="A120" s="423" t="s">
        <v>266</v>
      </c>
      <c r="B120" s="393">
        <v>9363</v>
      </c>
      <c r="C120" s="404">
        <f t="shared" si="19"/>
        <v>6528</v>
      </c>
      <c r="D120" s="34">
        <v>5534</v>
      </c>
      <c r="E120" s="406">
        <f t="shared" si="18"/>
        <v>4519</v>
      </c>
      <c r="F120" s="34">
        <f t="shared" si="12"/>
        <v>81.658836284784968</v>
      </c>
      <c r="G120" s="34">
        <f t="shared" si="13"/>
        <v>69.224877450980387</v>
      </c>
      <c r="H120" s="34">
        <f>(E120/E136)*100</f>
        <v>1.4299112046975004</v>
      </c>
      <c r="I120" s="405">
        <v>814</v>
      </c>
      <c r="J120" s="603">
        <v>560</v>
      </c>
      <c r="K120" s="321">
        <v>472</v>
      </c>
      <c r="L120" s="321">
        <f t="shared" si="15"/>
        <v>84.285714285714292</v>
      </c>
      <c r="M120" s="649">
        <f t="shared" si="14"/>
        <v>57.985257985257988</v>
      </c>
      <c r="N120" s="789">
        <v>5714</v>
      </c>
      <c r="O120" s="668">
        <v>4047</v>
      </c>
      <c r="P120" s="241"/>
      <c r="Q120" s="240"/>
      <c r="R120" s="240"/>
    </row>
    <row r="121" spans="1:18" ht="16.95" customHeight="1" thickBot="1">
      <c r="A121" s="423" t="s">
        <v>316</v>
      </c>
      <c r="B121" s="393">
        <v>5658</v>
      </c>
      <c r="C121" s="404">
        <f t="shared" si="19"/>
        <v>4069</v>
      </c>
      <c r="D121" s="34">
        <v>3882</v>
      </c>
      <c r="E121" s="406">
        <f t="shared" si="18"/>
        <v>4930</v>
      </c>
      <c r="F121" s="34">
        <f t="shared" si="12"/>
        <v>126.99639361154044</v>
      </c>
      <c r="G121" s="34">
        <f t="shared" si="13"/>
        <v>121.15999016957484</v>
      </c>
      <c r="H121" s="34">
        <f>(E121/E136)*100</f>
        <v>1.5599606636775121</v>
      </c>
      <c r="I121" s="405">
        <v>507</v>
      </c>
      <c r="J121" s="603">
        <v>410</v>
      </c>
      <c r="K121" s="321">
        <v>600</v>
      </c>
      <c r="L121" s="321">
        <f t="shared" si="15"/>
        <v>146.34146341463415</v>
      </c>
      <c r="M121" s="649">
        <f t="shared" si="14"/>
        <v>118.34319526627219</v>
      </c>
      <c r="N121" s="789">
        <v>3562</v>
      </c>
      <c r="O121" s="668">
        <v>4330</v>
      </c>
      <c r="P121" s="240"/>
      <c r="Q121" s="240"/>
      <c r="R121" s="240"/>
    </row>
    <row r="122" spans="1:18" ht="16.95" customHeight="1" thickBot="1">
      <c r="A122" s="392" t="s">
        <v>317</v>
      </c>
      <c r="B122" s="393">
        <v>8541</v>
      </c>
      <c r="C122" s="404">
        <f t="shared" si="19"/>
        <v>6430</v>
      </c>
      <c r="D122" s="34">
        <v>5730</v>
      </c>
      <c r="E122" s="406">
        <f t="shared" si="18"/>
        <v>5892</v>
      </c>
      <c r="F122" s="34">
        <f t="shared" si="12"/>
        <v>102.82722513089004</v>
      </c>
      <c r="G122" s="34">
        <f t="shared" si="13"/>
        <v>91.632970451010891</v>
      </c>
      <c r="H122" s="34">
        <f>(E122/E136)*100</f>
        <v>1.8643586674214809</v>
      </c>
      <c r="I122" s="405">
        <v>828</v>
      </c>
      <c r="J122" s="603">
        <v>550</v>
      </c>
      <c r="K122" s="321">
        <v>650</v>
      </c>
      <c r="L122" s="321">
        <f t="shared" si="15"/>
        <v>118.18181818181819</v>
      </c>
      <c r="M122" s="649">
        <f t="shared" si="14"/>
        <v>78.502415458937207</v>
      </c>
      <c r="N122" s="789">
        <v>5602</v>
      </c>
      <c r="O122" s="668">
        <v>5242</v>
      </c>
      <c r="P122" s="240"/>
      <c r="Q122" s="240"/>
      <c r="R122" s="240"/>
    </row>
    <row r="123" spans="1:18" ht="16.95" customHeight="1" thickBot="1">
      <c r="A123" s="423" t="s">
        <v>370</v>
      </c>
      <c r="B123" s="393"/>
      <c r="C123" s="404"/>
      <c r="D123" s="760"/>
      <c r="E123" s="406">
        <f t="shared" si="18"/>
        <v>1260</v>
      </c>
      <c r="F123" s="34"/>
      <c r="G123" s="34"/>
      <c r="H123" s="34"/>
      <c r="I123" s="405"/>
      <c r="J123" s="603">
        <v>0</v>
      </c>
      <c r="K123" s="321">
        <v>250</v>
      </c>
      <c r="L123" s="321"/>
      <c r="M123" s="649"/>
      <c r="N123" s="789"/>
      <c r="O123" s="668">
        <v>1010</v>
      </c>
      <c r="P123" s="240"/>
      <c r="Q123" s="240"/>
      <c r="R123" s="240"/>
    </row>
    <row r="124" spans="1:18" ht="16.95" customHeight="1" thickBot="1">
      <c r="A124" s="423" t="s">
        <v>381</v>
      </c>
      <c r="B124" s="393"/>
      <c r="C124" s="404"/>
      <c r="D124" s="760"/>
      <c r="E124" s="406">
        <f t="shared" si="18"/>
        <v>760</v>
      </c>
      <c r="F124" s="34"/>
      <c r="G124" s="34"/>
      <c r="H124" s="34"/>
      <c r="I124" s="405"/>
      <c r="J124" s="603">
        <v>0</v>
      </c>
      <c r="K124" s="321">
        <v>150</v>
      </c>
      <c r="L124" s="321"/>
      <c r="M124" s="649"/>
      <c r="N124" s="789"/>
      <c r="O124" s="668">
        <v>610</v>
      </c>
      <c r="P124" s="240"/>
      <c r="Q124" s="240"/>
      <c r="R124" s="240"/>
    </row>
    <row r="125" spans="1:18" ht="16.95" customHeight="1" thickBot="1">
      <c r="A125" s="392" t="s">
        <v>318</v>
      </c>
      <c r="B125" s="393">
        <v>2957</v>
      </c>
      <c r="C125" s="404">
        <f t="shared" si="19"/>
        <v>2237</v>
      </c>
      <c r="D125" s="34">
        <v>5134</v>
      </c>
      <c r="E125" s="406">
        <f t="shared" si="18"/>
        <v>3510</v>
      </c>
      <c r="F125" s="34">
        <f t="shared" si="12"/>
        <v>68.367744448772882</v>
      </c>
      <c r="G125" s="34">
        <f t="shared" si="13"/>
        <v>156.90657130084935</v>
      </c>
      <c r="H125" s="34">
        <f>(E125/E136)*100</f>
        <v>1.1106413650117783</v>
      </c>
      <c r="I125" s="394">
        <v>350</v>
      </c>
      <c r="J125" s="843">
        <v>300</v>
      </c>
      <c r="K125" s="321">
        <v>400</v>
      </c>
      <c r="L125" s="321">
        <f t="shared" si="15"/>
        <v>133.33333333333331</v>
      </c>
      <c r="M125" s="649">
        <f t="shared" si="14"/>
        <v>114.28571428571428</v>
      </c>
      <c r="N125" s="789">
        <v>1887</v>
      </c>
      <c r="O125" s="668">
        <v>3110</v>
      </c>
      <c r="P125" s="240"/>
      <c r="Q125" s="240"/>
      <c r="R125" s="240"/>
    </row>
    <row r="126" spans="1:18" ht="16.95" customHeight="1" thickBot="1">
      <c r="A126" s="392" t="s">
        <v>267</v>
      </c>
      <c r="B126" s="393">
        <v>2349</v>
      </c>
      <c r="C126" s="404">
        <f t="shared" si="19"/>
        <v>1585</v>
      </c>
      <c r="D126" s="34">
        <v>1640</v>
      </c>
      <c r="E126" s="406">
        <f t="shared" si="18"/>
        <v>1900</v>
      </c>
      <c r="F126" s="34">
        <f t="shared" si="12"/>
        <v>115.85365853658536</v>
      </c>
      <c r="G126" s="34">
        <f t="shared" si="13"/>
        <v>119.87381703470032</v>
      </c>
      <c r="H126" s="34">
        <f>(E126/E136)*100</f>
        <v>0.60120187849640427</v>
      </c>
      <c r="I126" s="394">
        <v>250</v>
      </c>
      <c r="J126" s="843">
        <v>200</v>
      </c>
      <c r="K126" s="321">
        <v>250</v>
      </c>
      <c r="L126" s="321">
        <f t="shared" si="15"/>
        <v>125</v>
      </c>
      <c r="M126" s="649">
        <f t="shared" si="14"/>
        <v>100</v>
      </c>
      <c r="N126" s="789">
        <v>1335</v>
      </c>
      <c r="O126" s="668">
        <v>1650</v>
      </c>
      <c r="P126" s="240"/>
      <c r="Q126" s="240"/>
      <c r="R126" s="240"/>
    </row>
    <row r="127" spans="1:18" ht="16.95" customHeight="1" thickBot="1">
      <c r="A127" s="392" t="s">
        <v>268</v>
      </c>
      <c r="B127" s="393">
        <v>5782</v>
      </c>
      <c r="C127" s="404">
        <f t="shared" si="19"/>
        <v>3099</v>
      </c>
      <c r="D127" s="34">
        <v>2673</v>
      </c>
      <c r="E127" s="406">
        <f t="shared" si="18"/>
        <v>3602</v>
      </c>
      <c r="F127" s="34">
        <f t="shared" si="12"/>
        <v>134.75495697717921</v>
      </c>
      <c r="G127" s="34">
        <f t="shared" si="13"/>
        <v>116.23104227170056</v>
      </c>
      <c r="H127" s="34">
        <f>(E127/E136)*100</f>
        <v>1.1397521928126571</v>
      </c>
      <c r="I127" s="405">
        <v>645</v>
      </c>
      <c r="J127" s="603">
        <v>485</v>
      </c>
      <c r="K127" s="321">
        <v>790</v>
      </c>
      <c r="L127" s="321">
        <v>150</v>
      </c>
      <c r="M127" s="649">
        <f t="shared" si="14"/>
        <v>122.48062015503875</v>
      </c>
      <c r="N127" s="789">
        <v>2454</v>
      </c>
      <c r="O127" s="668">
        <v>2812</v>
      </c>
      <c r="P127" s="240"/>
      <c r="Q127" s="240"/>
      <c r="R127" s="240"/>
    </row>
    <row r="128" spans="1:18" ht="16.95" customHeight="1" thickBot="1">
      <c r="A128" s="392" t="s">
        <v>319</v>
      </c>
      <c r="B128" s="393">
        <v>4177</v>
      </c>
      <c r="C128" s="404">
        <f t="shared" si="19"/>
        <v>2862</v>
      </c>
      <c r="D128" s="34">
        <v>2755</v>
      </c>
      <c r="E128" s="406">
        <f t="shared" si="18"/>
        <v>2725</v>
      </c>
      <c r="F128" s="34">
        <f t="shared" si="12"/>
        <v>98.911070780399285</v>
      </c>
      <c r="G128" s="34">
        <f t="shared" si="13"/>
        <v>95.213137665967849</v>
      </c>
      <c r="H128" s="34">
        <f>(E128/E136)*100</f>
        <v>0.86225006258036918</v>
      </c>
      <c r="I128" s="405">
        <v>345</v>
      </c>
      <c r="J128" s="603">
        <v>270</v>
      </c>
      <c r="K128" s="321">
        <v>270</v>
      </c>
      <c r="L128" s="321">
        <f t="shared" si="15"/>
        <v>100</v>
      </c>
      <c r="M128" s="649">
        <f t="shared" si="14"/>
        <v>78.260869565217391</v>
      </c>
      <c r="N128" s="789">
        <v>2517</v>
      </c>
      <c r="O128" s="668">
        <v>2455</v>
      </c>
      <c r="P128" s="240"/>
      <c r="Q128" s="240"/>
      <c r="R128" s="240"/>
    </row>
    <row r="129" spans="1:18" ht="16.95" customHeight="1" thickBot="1">
      <c r="A129" s="392" t="s">
        <v>284</v>
      </c>
      <c r="B129" s="393">
        <v>0</v>
      </c>
      <c r="C129" s="386">
        <f t="shared" si="19"/>
        <v>0</v>
      </c>
      <c r="D129" s="34">
        <v>810</v>
      </c>
      <c r="E129" s="406">
        <f t="shared" ref="E129:E136" si="20">K129+O129</f>
        <v>0</v>
      </c>
      <c r="F129" s="34">
        <f t="shared" si="12"/>
        <v>0</v>
      </c>
      <c r="G129" s="34"/>
      <c r="H129" s="34"/>
      <c r="I129" s="394">
        <v>0</v>
      </c>
      <c r="J129" s="844">
        <v>0</v>
      </c>
      <c r="K129" s="321"/>
      <c r="L129" s="321" t="e">
        <f t="shared" si="15"/>
        <v>#DIV/0!</v>
      </c>
      <c r="M129" s="649" t="e">
        <f t="shared" si="14"/>
        <v>#DIV/0!</v>
      </c>
      <c r="N129" s="789">
        <v>0</v>
      </c>
      <c r="O129" s="668">
        <v>0</v>
      </c>
      <c r="P129" s="240"/>
      <c r="Q129" s="240"/>
      <c r="R129" s="240"/>
    </row>
    <row r="130" spans="1:18" ht="16.95" customHeight="1" thickBot="1">
      <c r="A130" s="392" t="s">
        <v>285</v>
      </c>
      <c r="B130" s="393">
        <v>1377</v>
      </c>
      <c r="C130" s="386">
        <f t="shared" si="19"/>
        <v>811</v>
      </c>
      <c r="D130" s="34">
        <v>1685</v>
      </c>
      <c r="E130" s="406">
        <f t="shared" si="20"/>
        <v>3960</v>
      </c>
      <c r="F130" s="34">
        <f t="shared" si="12"/>
        <v>235.01483679525222</v>
      </c>
      <c r="G130" s="34">
        <f t="shared" si="13"/>
        <v>488.28606658446364</v>
      </c>
      <c r="H130" s="34"/>
      <c r="I130" s="394">
        <v>150</v>
      </c>
      <c r="J130" s="844">
        <v>550</v>
      </c>
      <c r="K130" s="321">
        <v>600</v>
      </c>
      <c r="L130" s="321">
        <f t="shared" si="15"/>
        <v>109.09090909090908</v>
      </c>
      <c r="M130" s="649">
        <f t="shared" si="14"/>
        <v>400</v>
      </c>
      <c r="N130" s="789">
        <v>661</v>
      </c>
      <c r="O130" s="668">
        <v>3360</v>
      </c>
      <c r="P130" s="240"/>
      <c r="Q130" s="240"/>
      <c r="R130" s="240"/>
    </row>
    <row r="131" spans="1:18" ht="13.5" customHeight="1" thickBot="1">
      <c r="A131" s="602" t="s">
        <v>377</v>
      </c>
      <c r="B131" s="393">
        <v>1494</v>
      </c>
      <c r="C131" s="386">
        <f t="shared" si="19"/>
        <v>1055</v>
      </c>
      <c r="D131" s="34">
        <v>789</v>
      </c>
      <c r="E131" s="406">
        <f t="shared" si="20"/>
        <v>952</v>
      </c>
      <c r="F131" s="34">
        <f t="shared" si="12"/>
        <v>120.65906210392903</v>
      </c>
      <c r="G131" s="34">
        <f t="shared" si="13"/>
        <v>90.236966824644554</v>
      </c>
      <c r="H131" s="34"/>
      <c r="I131" s="394">
        <v>130</v>
      </c>
      <c r="J131" s="844">
        <v>83</v>
      </c>
      <c r="K131" s="321">
        <v>137</v>
      </c>
      <c r="L131" s="321">
        <f t="shared" si="15"/>
        <v>165.06024096385542</v>
      </c>
      <c r="M131" s="649">
        <f t="shared" si="14"/>
        <v>105.38461538461539</v>
      </c>
      <c r="N131" s="789">
        <v>925</v>
      </c>
      <c r="O131" s="668">
        <v>815</v>
      </c>
      <c r="P131" s="240"/>
      <c r="Q131" s="240"/>
      <c r="R131" s="240"/>
    </row>
    <row r="132" spans="1:18" ht="13.5" customHeight="1" thickBot="1">
      <c r="A132" s="602" t="s">
        <v>378</v>
      </c>
      <c r="B132" s="393">
        <v>4613</v>
      </c>
      <c r="C132" s="386">
        <f t="shared" si="19"/>
        <v>3096</v>
      </c>
      <c r="D132" s="34">
        <v>800</v>
      </c>
      <c r="E132" s="406">
        <f t="shared" si="20"/>
        <v>4410</v>
      </c>
      <c r="F132" s="34">
        <f t="shared" si="12"/>
        <v>551.25</v>
      </c>
      <c r="G132" s="34">
        <f t="shared" si="13"/>
        <v>142.44186046511629</v>
      </c>
      <c r="H132" s="34"/>
      <c r="I132" s="394">
        <v>468</v>
      </c>
      <c r="J132" s="844">
        <v>500</v>
      </c>
      <c r="K132" s="321">
        <v>550</v>
      </c>
      <c r="L132" s="321">
        <f t="shared" si="15"/>
        <v>110.00000000000001</v>
      </c>
      <c r="M132" s="649">
        <f t="shared" si="14"/>
        <v>117.52136752136752</v>
      </c>
      <c r="N132" s="789">
        <v>2628</v>
      </c>
      <c r="O132" s="668">
        <v>3860</v>
      </c>
      <c r="P132" s="240"/>
      <c r="Q132" s="240"/>
      <c r="R132" s="240"/>
    </row>
    <row r="133" spans="1:18" ht="15.75" customHeight="1" thickBot="1">
      <c r="A133" s="392" t="s">
        <v>322</v>
      </c>
      <c r="B133" s="393">
        <v>1025</v>
      </c>
      <c r="C133" s="386">
        <f t="shared" si="19"/>
        <v>910</v>
      </c>
      <c r="D133" s="761">
        <v>950</v>
      </c>
      <c r="E133" s="406">
        <f t="shared" si="20"/>
        <v>2471</v>
      </c>
      <c r="F133" s="34">
        <f t="shared" si="12"/>
        <v>260.10526315789474</v>
      </c>
      <c r="G133" s="34">
        <f t="shared" si="13"/>
        <v>271.53846153846155</v>
      </c>
      <c r="H133" s="34"/>
      <c r="I133" s="394">
        <v>165</v>
      </c>
      <c r="J133" s="844">
        <v>500</v>
      </c>
      <c r="K133" s="321">
        <v>550</v>
      </c>
      <c r="L133" s="321">
        <f t="shared" si="15"/>
        <v>110.00000000000001</v>
      </c>
      <c r="M133" s="649">
        <f t="shared" si="14"/>
        <v>333.33333333333337</v>
      </c>
      <c r="N133" s="789">
        <v>745</v>
      </c>
      <c r="O133" s="668">
        <v>1921</v>
      </c>
      <c r="P133" s="240"/>
      <c r="Q133" s="240"/>
      <c r="R133" s="240"/>
    </row>
    <row r="134" spans="1:18" ht="15.75" customHeight="1" thickBot="1">
      <c r="A134" s="392" t="s">
        <v>328</v>
      </c>
      <c r="B134" s="393">
        <v>4720</v>
      </c>
      <c r="C134" s="386">
        <f t="shared" si="19"/>
        <v>3930</v>
      </c>
      <c r="D134" s="761"/>
      <c r="E134" s="406">
        <f t="shared" si="20"/>
        <v>2310</v>
      </c>
      <c r="F134" s="34"/>
      <c r="G134" s="34">
        <f t="shared" si="13"/>
        <v>58.778625954198475</v>
      </c>
      <c r="H134" s="34"/>
      <c r="I134" s="394">
        <v>460</v>
      </c>
      <c r="J134" s="844">
        <v>0</v>
      </c>
      <c r="K134" s="321">
        <v>150</v>
      </c>
      <c r="L134" s="321" t="e">
        <f t="shared" si="15"/>
        <v>#DIV/0!</v>
      </c>
      <c r="M134" s="649">
        <f t="shared" si="14"/>
        <v>32.608695652173914</v>
      </c>
      <c r="N134" s="789">
        <v>3470</v>
      </c>
      <c r="O134" s="668">
        <v>2160</v>
      </c>
      <c r="P134" s="240"/>
      <c r="Q134" s="240"/>
      <c r="R134" s="240"/>
    </row>
    <row r="135" spans="1:18" ht="15.75" customHeight="1" thickBot="1">
      <c r="A135" s="392" t="s">
        <v>331</v>
      </c>
      <c r="B135" s="393">
        <v>10680</v>
      </c>
      <c r="C135" s="386">
        <f t="shared" si="19"/>
        <v>7258</v>
      </c>
      <c r="D135" s="761"/>
      <c r="E135" s="406">
        <f t="shared" si="20"/>
        <v>10764.2</v>
      </c>
      <c r="F135" s="34"/>
      <c r="G135" s="34">
        <f t="shared" si="13"/>
        <v>148.30807384954534</v>
      </c>
      <c r="H135" s="34"/>
      <c r="I135" s="394">
        <v>910</v>
      </c>
      <c r="J135" s="844">
        <v>0</v>
      </c>
      <c r="K135" s="321">
        <v>1400</v>
      </c>
      <c r="L135" s="321" t="e">
        <f t="shared" si="15"/>
        <v>#DIV/0!</v>
      </c>
      <c r="M135" s="649">
        <f t="shared" si="14"/>
        <v>153.84615384615387</v>
      </c>
      <c r="N135" s="789">
        <v>6348</v>
      </c>
      <c r="O135" s="668">
        <v>9364.2000000000007</v>
      </c>
      <c r="P135" s="240"/>
      <c r="Q135" s="240"/>
      <c r="R135" s="240"/>
    </row>
    <row r="136" spans="1:18" ht="16.95" customHeight="1">
      <c r="A136" s="432" t="s">
        <v>69</v>
      </c>
      <c r="B136" s="433">
        <f>SUM(B60:B135)</f>
        <v>411760</v>
      </c>
      <c r="C136" s="404">
        <f>SUM(C60:C135)</f>
        <v>278325</v>
      </c>
      <c r="D136" s="34">
        <f>SUM(D60:D135)</f>
        <v>272553.30000000005</v>
      </c>
      <c r="E136" s="406">
        <f t="shared" si="20"/>
        <v>316033.61</v>
      </c>
      <c r="F136" s="406">
        <f t="shared" si="12"/>
        <v>115.95295672442782</v>
      </c>
      <c r="G136" s="406">
        <f>(E136/C136)*100</f>
        <v>113.54840923380939</v>
      </c>
      <c r="H136" s="406">
        <f>(E136/E136)*100</f>
        <v>100</v>
      </c>
      <c r="I136" s="404">
        <f>SUM(I60:I135)</f>
        <v>40355</v>
      </c>
      <c r="J136" s="406">
        <f>SUM(J60:J135)</f>
        <v>35983.899999999994</v>
      </c>
      <c r="K136" s="466">
        <f>SUM(K60:K135)</f>
        <v>43447.91</v>
      </c>
      <c r="L136" s="466">
        <f t="shared" si="15"/>
        <v>120.74263767962898</v>
      </c>
      <c r="M136" s="651">
        <f t="shared" si="14"/>
        <v>107.6642547391897</v>
      </c>
      <c r="N136" s="652">
        <f>SUM(N60:N135)</f>
        <v>237970</v>
      </c>
      <c r="O136" s="653">
        <f>SUM(O60:O135)</f>
        <v>272585.7</v>
      </c>
      <c r="P136" s="241"/>
      <c r="Q136" s="240"/>
      <c r="R136" s="240"/>
    </row>
    <row r="137" spans="1:18">
      <c r="A137" s="49"/>
      <c r="B137" s="49"/>
      <c r="C137" s="49"/>
      <c r="D137" s="49"/>
      <c r="E137" s="762"/>
      <c r="F137" s="49"/>
      <c r="G137" s="49"/>
      <c r="H137" s="49"/>
      <c r="I137" s="49"/>
      <c r="J137" s="49"/>
      <c r="K137" s="467"/>
      <c r="L137" s="49"/>
      <c r="M137" s="49"/>
      <c r="N137" s="49"/>
      <c r="O137" s="49"/>
    </row>
    <row r="138" spans="1:18">
      <c r="A138" s="49"/>
      <c r="B138" s="49"/>
      <c r="C138" s="49"/>
      <c r="D138" s="49"/>
      <c r="E138" s="762"/>
      <c r="F138" s="49"/>
      <c r="G138" s="49"/>
      <c r="H138" s="49"/>
      <c r="I138" s="49"/>
      <c r="J138" s="49"/>
      <c r="K138" s="468"/>
      <c r="L138" s="103"/>
      <c r="M138" s="103"/>
      <c r="N138" s="49"/>
      <c r="O138" s="49"/>
    </row>
    <row r="139" spans="1:18">
      <c r="A139" s="49"/>
      <c r="B139" s="49"/>
      <c r="C139" s="49"/>
      <c r="D139" s="49"/>
      <c r="E139" s="762"/>
      <c r="F139" s="49"/>
      <c r="G139" s="49"/>
      <c r="H139" s="49"/>
      <c r="I139" s="49"/>
      <c r="J139" s="49"/>
      <c r="K139" s="468"/>
      <c r="L139" s="103"/>
      <c r="M139" s="49"/>
      <c r="N139" s="49"/>
      <c r="O139" s="49"/>
    </row>
    <row r="140" spans="1:18">
      <c r="A140" s="49"/>
      <c r="B140" s="49"/>
      <c r="C140" s="49"/>
      <c r="D140" s="49"/>
      <c r="E140" s="762"/>
      <c r="F140" s="49"/>
      <c r="G140" s="49"/>
      <c r="H140" s="49"/>
      <c r="I140" s="49"/>
      <c r="J140" s="49"/>
      <c r="K140" s="467"/>
      <c r="L140" s="376"/>
      <c r="M140" s="377"/>
      <c r="N140" s="49"/>
      <c r="O140" s="49"/>
    </row>
    <row r="141" spans="1:18">
      <c r="A141" s="49"/>
      <c r="B141" s="49"/>
      <c r="C141" s="49"/>
      <c r="D141" s="49"/>
      <c r="E141" s="762"/>
      <c r="F141" s="49"/>
      <c r="G141" s="49"/>
      <c r="H141" s="49"/>
      <c r="I141" s="49"/>
      <c r="J141" s="49"/>
      <c r="K141" s="467"/>
      <c r="L141" s="49"/>
      <c r="M141" s="49"/>
      <c r="N141" s="49"/>
      <c r="O141" s="49"/>
    </row>
    <row r="142" spans="1:18">
      <c r="A142" s="49"/>
      <c r="B142" s="49"/>
      <c r="C142" s="49"/>
      <c r="D142" s="49"/>
      <c r="E142" s="762"/>
      <c r="F142" s="49"/>
      <c r="G142" s="49"/>
      <c r="H142" s="49"/>
      <c r="I142" s="49"/>
      <c r="J142" s="49"/>
      <c r="K142" s="467"/>
      <c r="L142" s="49"/>
      <c r="M142" s="49"/>
      <c r="N142" s="49"/>
      <c r="O142" s="49"/>
    </row>
    <row r="143" spans="1:18">
      <c r="A143" s="49"/>
      <c r="B143" s="49"/>
      <c r="C143" s="49"/>
      <c r="D143" s="49"/>
      <c r="E143" s="762"/>
      <c r="F143" s="49"/>
      <c r="G143" s="49"/>
      <c r="H143" s="49"/>
      <c r="I143" s="49"/>
      <c r="J143" s="49"/>
      <c r="K143" s="467"/>
      <c r="L143" s="49"/>
      <c r="M143" s="49"/>
      <c r="N143" s="49"/>
      <c r="O143" s="49"/>
    </row>
    <row r="144" spans="1:18">
      <c r="A144" s="49"/>
      <c r="B144" s="49"/>
      <c r="C144" s="49"/>
      <c r="D144" s="49"/>
      <c r="E144" s="762"/>
      <c r="F144" s="49"/>
      <c r="G144" s="49"/>
      <c r="H144" s="49"/>
      <c r="I144" s="49"/>
      <c r="J144" s="49"/>
      <c r="K144" s="467"/>
      <c r="L144" s="49"/>
      <c r="M144" s="49"/>
      <c r="N144" s="49"/>
      <c r="O144" s="49"/>
    </row>
  </sheetData>
  <mergeCells count="14">
    <mergeCell ref="A1:K1"/>
    <mergeCell ref="A59:O59"/>
    <mergeCell ref="A2:A3"/>
    <mergeCell ref="C2:C3"/>
    <mergeCell ref="E2:E3"/>
    <mergeCell ref="G2:G3"/>
    <mergeCell ref="H2:H3"/>
    <mergeCell ref="I2:I3"/>
    <mergeCell ref="K2:K3"/>
    <mergeCell ref="M2:M3"/>
    <mergeCell ref="D2:D3"/>
    <mergeCell ref="F2:F3"/>
    <mergeCell ref="J2:J3"/>
    <mergeCell ref="L2:L3"/>
  </mergeCells>
  <pageMargins left="0.6692913385826772" right="0.19685039370078741" top="0" bottom="0" header="0" footer="0"/>
  <pageSetup paperSize="9" scale="8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T28"/>
  <sheetViews>
    <sheetView zoomScale="102" zoomScaleNormal="10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14" sqref="J14"/>
    </sheetView>
  </sheetViews>
  <sheetFormatPr defaultColWidth="8.81640625" defaultRowHeight="13.2"/>
  <cols>
    <col min="1" max="1" width="10.54296875" style="12" customWidth="1"/>
    <col min="2" max="2" width="7" style="12" customWidth="1"/>
    <col min="3" max="3" width="6.08984375" style="12" customWidth="1"/>
    <col min="4" max="4" width="7.81640625" style="12" customWidth="1"/>
    <col min="5" max="8" width="6.6328125" style="12" customWidth="1"/>
    <col min="9" max="9" width="5.81640625" style="12" customWidth="1"/>
    <col min="10" max="10" width="5.08984375" style="12" customWidth="1"/>
    <col min="11" max="11" width="5.6328125" style="12" customWidth="1"/>
    <col min="12" max="12" width="6.6328125" style="12" customWidth="1"/>
    <col min="13" max="13" width="5.81640625" style="12" customWidth="1"/>
    <col min="14" max="14" width="6.1796875" style="12" customWidth="1"/>
    <col min="15" max="15" width="4.81640625" style="12" customWidth="1"/>
    <col min="16" max="18" width="5.6328125" style="12" customWidth="1"/>
    <col min="19" max="19" width="4.453125" style="12" customWidth="1"/>
    <col min="20" max="16384" width="8.81640625" style="12"/>
  </cols>
  <sheetData>
    <row r="1" spans="1:20" ht="15.6" customHeight="1" thickBot="1">
      <c r="A1" s="221" t="s">
        <v>410</v>
      </c>
      <c r="B1" s="221"/>
      <c r="C1" s="221"/>
      <c r="D1" s="221"/>
      <c r="E1" s="972"/>
      <c r="F1" s="972"/>
      <c r="G1" s="972"/>
      <c r="H1" s="972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</row>
    <row r="2" spans="1:20" ht="20.399999999999999" customHeight="1" thickBot="1">
      <c r="A2" s="336" t="s">
        <v>23</v>
      </c>
      <c r="B2" s="322" t="s">
        <v>24</v>
      </c>
      <c r="C2" s="973" t="s">
        <v>110</v>
      </c>
      <c r="D2" s="974"/>
      <c r="E2" s="974"/>
      <c r="F2" s="974"/>
      <c r="G2" s="974"/>
      <c r="H2" s="974"/>
      <c r="I2" s="974"/>
      <c r="J2" s="974"/>
      <c r="K2" s="974"/>
      <c r="L2" s="974"/>
      <c r="M2" s="975"/>
      <c r="N2" s="973" t="s">
        <v>91</v>
      </c>
      <c r="O2" s="974"/>
      <c r="P2" s="974"/>
      <c r="Q2" s="974"/>
      <c r="R2" s="974"/>
      <c r="S2" s="975"/>
    </row>
    <row r="3" spans="1:20" ht="21.6" customHeight="1" thickBot="1">
      <c r="A3" s="337" t="s">
        <v>25</v>
      </c>
      <c r="B3" s="330" t="s">
        <v>409</v>
      </c>
      <c r="C3" s="338" t="s">
        <v>174</v>
      </c>
      <c r="D3" s="324" t="s">
        <v>88</v>
      </c>
      <c r="E3" s="324" t="s">
        <v>18</v>
      </c>
      <c r="F3" s="325" t="s">
        <v>26</v>
      </c>
      <c r="G3" s="324" t="s">
        <v>27</v>
      </c>
      <c r="H3" s="324" t="s">
        <v>157</v>
      </c>
      <c r="I3" s="324" t="s">
        <v>220</v>
      </c>
      <c r="J3" s="325" t="s">
        <v>19</v>
      </c>
      <c r="K3" s="326" t="s">
        <v>288</v>
      </c>
      <c r="L3" s="327" t="s">
        <v>20</v>
      </c>
      <c r="M3" s="328" t="s">
        <v>28</v>
      </c>
      <c r="N3" s="331" t="s">
        <v>24</v>
      </c>
      <c r="O3" s="332" t="s">
        <v>26</v>
      </c>
      <c r="P3" s="333" t="s">
        <v>88</v>
      </c>
      <c r="Q3" s="334" t="s">
        <v>158</v>
      </c>
      <c r="R3" s="335" t="s">
        <v>22</v>
      </c>
      <c r="S3" s="334" t="s">
        <v>28</v>
      </c>
    </row>
    <row r="4" spans="1:20" ht="23.1" customHeight="1" thickBot="1">
      <c r="A4" s="81" t="s">
        <v>92</v>
      </c>
      <c r="B4" s="794">
        <v>3750</v>
      </c>
      <c r="C4" s="573"/>
      <c r="D4" s="823">
        <v>314</v>
      </c>
      <c r="E4" s="329">
        <v>23.3</v>
      </c>
      <c r="F4" s="574"/>
      <c r="G4" s="824">
        <v>180</v>
      </c>
      <c r="H4" s="574">
        <v>3281</v>
      </c>
      <c r="I4" s="574"/>
      <c r="J4" s="574"/>
      <c r="K4" s="574"/>
      <c r="L4" s="575">
        <f>SUM(C4:K4)</f>
        <v>3798.3</v>
      </c>
      <c r="M4" s="590">
        <f>L4-B4</f>
        <v>48.300000000000182</v>
      </c>
      <c r="N4" s="792">
        <v>34</v>
      </c>
      <c r="O4" s="591"/>
      <c r="P4" s="635">
        <v>53</v>
      </c>
      <c r="Q4" s="582"/>
      <c r="R4" s="583">
        <f>SUM(O4:Q4)</f>
        <v>53</v>
      </c>
      <c r="S4" s="592">
        <f>R4-N4</f>
        <v>19</v>
      </c>
      <c r="T4" s="462"/>
    </row>
    <row r="5" spans="1:20" ht="23.1" customHeight="1" thickBot="1">
      <c r="A5" s="72" t="s">
        <v>93</v>
      </c>
      <c r="B5" s="795">
        <v>550</v>
      </c>
      <c r="C5" s="576"/>
      <c r="D5" s="823">
        <v>340</v>
      </c>
      <c r="E5" s="97">
        <v>53.6</v>
      </c>
      <c r="F5" s="99"/>
      <c r="G5" s="593">
        <v>0</v>
      </c>
      <c r="H5" s="99"/>
      <c r="I5" s="99"/>
      <c r="J5" s="99"/>
      <c r="K5" s="99"/>
      <c r="L5" s="575">
        <f t="shared" ref="L5:L21" si="0">SUM(C5:K5)</f>
        <v>393.6</v>
      </c>
      <c r="M5" s="590">
        <f t="shared" ref="M5:M22" si="1">L5-B5</f>
        <v>-156.39999999999998</v>
      </c>
      <c r="N5" s="793">
        <v>10</v>
      </c>
      <c r="O5" s="569"/>
      <c r="P5" s="99">
        <v>0</v>
      </c>
      <c r="Q5" s="99"/>
      <c r="R5" s="583">
        <f t="shared" ref="R5:R22" si="2">SUM(O5:Q5)</f>
        <v>0</v>
      </c>
      <c r="S5" s="592">
        <f t="shared" ref="S5:S22" si="3">R5-N5</f>
        <v>-10</v>
      </c>
      <c r="T5" s="462"/>
    </row>
    <row r="6" spans="1:20" ht="23.1" customHeight="1" thickBot="1">
      <c r="A6" s="72" t="s">
        <v>94</v>
      </c>
      <c r="B6" s="795">
        <v>410</v>
      </c>
      <c r="C6" s="576"/>
      <c r="D6" s="97">
        <v>66</v>
      </c>
      <c r="E6" s="97">
        <v>5.4</v>
      </c>
      <c r="F6" s="99"/>
      <c r="G6" s="593"/>
      <c r="H6" s="99">
        <v>270</v>
      </c>
      <c r="I6" s="99"/>
      <c r="J6" s="99"/>
      <c r="K6" s="99"/>
      <c r="L6" s="575">
        <f t="shared" si="0"/>
        <v>341.4</v>
      </c>
      <c r="M6" s="590">
        <f t="shared" si="1"/>
        <v>-68.600000000000023</v>
      </c>
      <c r="N6" s="793">
        <v>10</v>
      </c>
      <c r="O6" s="569"/>
      <c r="P6" s="99">
        <v>11</v>
      </c>
      <c r="Q6" s="99"/>
      <c r="R6" s="583">
        <f t="shared" si="2"/>
        <v>11</v>
      </c>
      <c r="S6" s="592">
        <f t="shared" si="3"/>
        <v>1</v>
      </c>
      <c r="T6" s="462"/>
    </row>
    <row r="7" spans="1:20" ht="23.1" customHeight="1" thickBot="1">
      <c r="A7" s="72" t="s">
        <v>95</v>
      </c>
      <c r="B7" s="795">
        <v>1300</v>
      </c>
      <c r="C7" s="576">
        <v>5</v>
      </c>
      <c r="D7" s="97">
        <v>75</v>
      </c>
      <c r="E7" s="97"/>
      <c r="F7" s="99"/>
      <c r="G7" s="593">
        <v>1027</v>
      </c>
      <c r="H7" s="99">
        <v>631</v>
      </c>
      <c r="I7" s="99"/>
      <c r="J7" s="99"/>
      <c r="K7" s="99"/>
      <c r="L7" s="575">
        <f t="shared" si="0"/>
        <v>1738</v>
      </c>
      <c r="M7" s="590">
        <f t="shared" si="1"/>
        <v>438</v>
      </c>
      <c r="N7" s="793">
        <v>13</v>
      </c>
      <c r="O7" s="569"/>
      <c r="P7" s="99">
        <v>7</v>
      </c>
      <c r="Q7" s="99"/>
      <c r="R7" s="583">
        <f t="shared" si="2"/>
        <v>7</v>
      </c>
      <c r="S7" s="592">
        <f t="shared" si="3"/>
        <v>-6</v>
      </c>
      <c r="T7" s="462"/>
    </row>
    <row r="8" spans="1:20" ht="23.1" customHeight="1" thickBot="1">
      <c r="A8" s="72" t="s">
        <v>96</v>
      </c>
      <c r="B8" s="795">
        <v>1000</v>
      </c>
      <c r="C8" s="576"/>
      <c r="D8" s="97">
        <v>125</v>
      </c>
      <c r="E8" s="97">
        <v>90.4</v>
      </c>
      <c r="F8" s="99"/>
      <c r="G8" s="593">
        <v>0</v>
      </c>
      <c r="H8" s="99">
        <v>472</v>
      </c>
      <c r="I8" s="99"/>
      <c r="J8" s="99"/>
      <c r="K8" s="99"/>
      <c r="L8" s="575">
        <f t="shared" si="0"/>
        <v>687.4</v>
      </c>
      <c r="M8" s="590">
        <f t="shared" si="1"/>
        <v>-312.60000000000002</v>
      </c>
      <c r="N8" s="793">
        <v>16</v>
      </c>
      <c r="O8" s="569"/>
      <c r="P8" s="99">
        <v>10</v>
      </c>
      <c r="Q8" s="99"/>
      <c r="R8" s="583">
        <f t="shared" si="2"/>
        <v>10</v>
      </c>
      <c r="S8" s="592">
        <f t="shared" si="3"/>
        <v>-6</v>
      </c>
      <c r="T8" s="462"/>
    </row>
    <row r="9" spans="1:20" ht="23.1" customHeight="1" thickBot="1">
      <c r="A9" s="72" t="s">
        <v>97</v>
      </c>
      <c r="B9" s="795">
        <v>1470</v>
      </c>
      <c r="C9" s="576"/>
      <c r="D9" s="823">
        <v>100.7</v>
      </c>
      <c r="E9" s="97"/>
      <c r="F9" s="99"/>
      <c r="G9" s="593"/>
      <c r="H9" s="99">
        <v>1178.2</v>
      </c>
      <c r="I9" s="99"/>
      <c r="J9" s="99"/>
      <c r="K9" s="99"/>
      <c r="L9" s="575">
        <f t="shared" si="0"/>
        <v>1278.9000000000001</v>
      </c>
      <c r="M9" s="590">
        <f t="shared" si="1"/>
        <v>-191.09999999999991</v>
      </c>
      <c r="N9" s="793">
        <v>14</v>
      </c>
      <c r="O9" s="569"/>
      <c r="P9" s="99">
        <v>16</v>
      </c>
      <c r="Q9" s="99"/>
      <c r="R9" s="583">
        <f t="shared" si="2"/>
        <v>16</v>
      </c>
      <c r="S9" s="592">
        <f t="shared" si="3"/>
        <v>2</v>
      </c>
      <c r="T9" s="462"/>
    </row>
    <row r="10" spans="1:20" ht="23.1" customHeight="1" thickBot="1">
      <c r="A10" s="72" t="s">
        <v>98</v>
      </c>
      <c r="B10" s="795">
        <v>3600</v>
      </c>
      <c r="C10" s="576"/>
      <c r="D10" s="823">
        <v>483</v>
      </c>
      <c r="E10" s="97">
        <v>65</v>
      </c>
      <c r="F10" s="577">
        <v>0</v>
      </c>
      <c r="G10" s="593"/>
      <c r="H10" s="99">
        <v>3074</v>
      </c>
      <c r="I10" s="99"/>
      <c r="J10" s="99"/>
      <c r="K10" s="99"/>
      <c r="L10" s="575">
        <f t="shared" si="0"/>
        <v>3622</v>
      </c>
      <c r="M10" s="590">
        <f t="shared" si="1"/>
        <v>22</v>
      </c>
      <c r="N10" s="793">
        <v>40</v>
      </c>
      <c r="O10" s="569">
        <v>0</v>
      </c>
      <c r="P10" s="99">
        <v>26</v>
      </c>
      <c r="Q10" s="99"/>
      <c r="R10" s="583">
        <f t="shared" si="2"/>
        <v>26</v>
      </c>
      <c r="S10" s="592">
        <f t="shared" si="3"/>
        <v>-14</v>
      </c>
      <c r="T10" s="462"/>
    </row>
    <row r="11" spans="1:20" ht="23.1" customHeight="1" thickBot="1">
      <c r="A11" s="61" t="s">
        <v>99</v>
      </c>
      <c r="B11" s="795">
        <v>6800</v>
      </c>
      <c r="C11" s="576">
        <v>185</v>
      </c>
      <c r="D11" s="97">
        <v>1265</v>
      </c>
      <c r="E11" s="97">
        <v>94.6</v>
      </c>
      <c r="F11" s="482"/>
      <c r="G11" s="577">
        <v>684.2</v>
      </c>
      <c r="H11" s="577">
        <v>3847.2</v>
      </c>
      <c r="I11" s="99"/>
      <c r="J11" s="99"/>
      <c r="K11" s="99"/>
      <c r="L11" s="575">
        <f t="shared" si="0"/>
        <v>6076</v>
      </c>
      <c r="M11" s="590">
        <f t="shared" si="1"/>
        <v>-724</v>
      </c>
      <c r="N11" s="793">
        <v>40</v>
      </c>
      <c r="O11" s="569"/>
      <c r="P11" s="99">
        <v>42</v>
      </c>
      <c r="Q11" s="99"/>
      <c r="R11" s="583">
        <f t="shared" si="2"/>
        <v>42</v>
      </c>
      <c r="S11" s="592">
        <f t="shared" si="3"/>
        <v>2</v>
      </c>
      <c r="T11" s="462"/>
    </row>
    <row r="12" spans="1:20" ht="23.1" customHeight="1" thickBot="1">
      <c r="A12" s="72" t="s">
        <v>100</v>
      </c>
      <c r="B12" s="795">
        <v>300</v>
      </c>
      <c r="C12" s="576"/>
      <c r="D12" s="97"/>
      <c r="E12" s="97">
        <v>59.7</v>
      </c>
      <c r="F12" s="577"/>
      <c r="G12" s="593"/>
      <c r="H12" s="99">
        <v>250</v>
      </c>
      <c r="I12" s="99"/>
      <c r="J12" s="99"/>
      <c r="K12" s="99"/>
      <c r="L12" s="575">
        <f t="shared" si="0"/>
        <v>309.7</v>
      </c>
      <c r="M12" s="590">
        <f t="shared" si="1"/>
        <v>9.6999999999999886</v>
      </c>
      <c r="N12" s="793">
        <v>3</v>
      </c>
      <c r="O12" s="569"/>
      <c r="P12" s="99">
        <v>0</v>
      </c>
      <c r="Q12" s="99"/>
      <c r="R12" s="583">
        <f t="shared" si="2"/>
        <v>0</v>
      </c>
      <c r="S12" s="592">
        <f t="shared" si="3"/>
        <v>-3</v>
      </c>
      <c r="T12" s="462"/>
    </row>
    <row r="13" spans="1:20" ht="23.1" customHeight="1" thickBot="1">
      <c r="A13" s="402" t="s">
        <v>101</v>
      </c>
      <c r="B13" s="795">
        <v>8900</v>
      </c>
      <c r="C13" s="576"/>
      <c r="D13" s="823">
        <v>10250</v>
      </c>
      <c r="E13" s="97">
        <v>32.799999999999997</v>
      </c>
      <c r="F13" s="577"/>
      <c r="G13" s="593">
        <v>130.69999999999999</v>
      </c>
      <c r="H13" s="99"/>
      <c r="I13" s="99"/>
      <c r="J13" s="99"/>
      <c r="K13" s="99"/>
      <c r="L13" s="575">
        <f t="shared" si="0"/>
        <v>10413.5</v>
      </c>
      <c r="M13" s="590">
        <f t="shared" si="1"/>
        <v>1513.5</v>
      </c>
      <c r="N13" s="793">
        <v>28</v>
      </c>
      <c r="O13" s="569"/>
      <c r="P13" s="99">
        <v>41</v>
      </c>
      <c r="Q13" s="99"/>
      <c r="R13" s="583">
        <f t="shared" si="2"/>
        <v>41</v>
      </c>
      <c r="S13" s="592">
        <f t="shared" si="3"/>
        <v>13</v>
      </c>
      <c r="T13" s="462"/>
    </row>
    <row r="14" spans="1:20" ht="23.1" customHeight="1" thickBot="1">
      <c r="A14" s="402" t="s">
        <v>102</v>
      </c>
      <c r="B14" s="795">
        <v>1650</v>
      </c>
      <c r="C14" s="576"/>
      <c r="D14" s="97">
        <v>260</v>
      </c>
      <c r="E14" s="97"/>
      <c r="F14" s="577">
        <v>0</v>
      </c>
      <c r="G14" s="593">
        <v>0</v>
      </c>
      <c r="H14" s="99">
        <v>1650</v>
      </c>
      <c r="I14" s="99"/>
      <c r="J14" s="99"/>
      <c r="K14" s="99"/>
      <c r="L14" s="575">
        <f t="shared" si="0"/>
        <v>1910</v>
      </c>
      <c r="M14" s="590">
        <f t="shared" si="1"/>
        <v>260</v>
      </c>
      <c r="N14" s="793">
        <v>37</v>
      </c>
      <c r="O14" s="569">
        <v>0</v>
      </c>
      <c r="P14" s="99">
        <v>19</v>
      </c>
      <c r="Q14" s="99"/>
      <c r="R14" s="583">
        <f t="shared" si="2"/>
        <v>19</v>
      </c>
      <c r="S14" s="592">
        <f t="shared" si="3"/>
        <v>-18</v>
      </c>
      <c r="T14" s="462"/>
    </row>
    <row r="15" spans="1:20" ht="23.1" customHeight="1" thickBot="1">
      <c r="A15" s="402" t="s">
        <v>103</v>
      </c>
      <c r="B15" s="795">
        <v>350</v>
      </c>
      <c r="C15" s="576"/>
      <c r="D15" s="823">
        <v>310</v>
      </c>
      <c r="E15" s="97"/>
      <c r="F15" s="577"/>
      <c r="G15" s="593">
        <v>0</v>
      </c>
      <c r="H15" s="99"/>
      <c r="I15" s="99"/>
      <c r="J15" s="99"/>
      <c r="K15" s="99"/>
      <c r="L15" s="575">
        <f t="shared" si="0"/>
        <v>310</v>
      </c>
      <c r="M15" s="590">
        <f t="shared" si="1"/>
        <v>-40</v>
      </c>
      <c r="N15" s="793">
        <v>10</v>
      </c>
      <c r="O15" s="569"/>
      <c r="P15" s="99">
        <v>8</v>
      </c>
      <c r="Q15" s="99"/>
      <c r="R15" s="583">
        <f t="shared" si="2"/>
        <v>8</v>
      </c>
      <c r="S15" s="592">
        <f t="shared" si="3"/>
        <v>-2</v>
      </c>
      <c r="T15" s="462"/>
    </row>
    <row r="16" spans="1:20" ht="23.1" customHeight="1" thickBot="1">
      <c r="A16" s="402" t="s">
        <v>104</v>
      </c>
      <c r="B16" s="795">
        <v>1550</v>
      </c>
      <c r="C16" s="576"/>
      <c r="D16" s="823">
        <v>1220</v>
      </c>
      <c r="E16" s="97">
        <v>11.8</v>
      </c>
      <c r="F16" s="577"/>
      <c r="G16" s="593"/>
      <c r="H16" s="577">
        <v>0</v>
      </c>
      <c r="I16" s="99"/>
      <c r="J16" s="99"/>
      <c r="K16" s="99"/>
      <c r="L16" s="575">
        <f t="shared" si="0"/>
        <v>1231.8</v>
      </c>
      <c r="M16" s="590">
        <f t="shared" si="1"/>
        <v>-318.20000000000005</v>
      </c>
      <c r="N16" s="793">
        <v>37</v>
      </c>
      <c r="O16" s="569"/>
      <c r="P16" s="99">
        <v>33</v>
      </c>
      <c r="Q16" s="99"/>
      <c r="R16" s="583">
        <f t="shared" si="2"/>
        <v>33</v>
      </c>
      <c r="S16" s="592">
        <f t="shared" si="3"/>
        <v>-4</v>
      </c>
      <c r="T16" s="462"/>
    </row>
    <row r="17" spans="1:20" ht="23.1" customHeight="1" thickBot="1">
      <c r="A17" s="826" t="s">
        <v>105</v>
      </c>
      <c r="B17" s="795">
        <v>900</v>
      </c>
      <c r="C17" s="576"/>
      <c r="D17" s="97">
        <v>100</v>
      </c>
      <c r="E17" s="97"/>
      <c r="F17" s="577"/>
      <c r="G17" s="593"/>
      <c r="H17" s="99">
        <v>950</v>
      </c>
      <c r="I17" s="99"/>
      <c r="J17" s="99"/>
      <c r="K17" s="99"/>
      <c r="L17" s="575">
        <f t="shared" si="0"/>
        <v>1050</v>
      </c>
      <c r="M17" s="590">
        <f t="shared" si="1"/>
        <v>150</v>
      </c>
      <c r="N17" s="793">
        <v>11</v>
      </c>
      <c r="O17" s="569"/>
      <c r="P17" s="99">
        <v>19</v>
      </c>
      <c r="Q17" s="99"/>
      <c r="R17" s="583">
        <f t="shared" si="2"/>
        <v>19</v>
      </c>
      <c r="S17" s="592">
        <f t="shared" si="3"/>
        <v>8</v>
      </c>
      <c r="T17" s="462"/>
    </row>
    <row r="18" spans="1:20" ht="23.1" customHeight="1" thickBot="1">
      <c r="A18" s="826" t="s">
        <v>106</v>
      </c>
      <c r="B18" s="795">
        <v>66955</v>
      </c>
      <c r="C18" s="576"/>
      <c r="D18" s="823">
        <v>27987.3</v>
      </c>
      <c r="E18" s="97">
        <v>157.69999999999999</v>
      </c>
      <c r="F18" s="577">
        <v>0</v>
      </c>
      <c r="G18" s="593"/>
      <c r="H18" s="577">
        <v>26504.5</v>
      </c>
      <c r="I18" s="577">
        <v>12000</v>
      </c>
      <c r="J18" s="577">
        <v>353</v>
      </c>
      <c r="K18" s="577">
        <v>168</v>
      </c>
      <c r="L18" s="575">
        <f t="shared" si="0"/>
        <v>67170.5</v>
      </c>
      <c r="M18" s="590">
        <f t="shared" si="1"/>
        <v>215.5</v>
      </c>
      <c r="N18" s="793">
        <v>310</v>
      </c>
      <c r="O18" s="569">
        <v>0</v>
      </c>
      <c r="P18" s="99">
        <v>371.4</v>
      </c>
      <c r="Q18" s="99"/>
      <c r="R18" s="583">
        <f t="shared" si="2"/>
        <v>371.4</v>
      </c>
      <c r="S18" s="594">
        <f t="shared" si="3"/>
        <v>61.399999999999977</v>
      </c>
      <c r="T18" s="462"/>
    </row>
    <row r="19" spans="1:20" ht="23.1" customHeight="1" thickBot="1">
      <c r="A19" s="402" t="s">
        <v>107</v>
      </c>
      <c r="B19" s="795">
        <v>790</v>
      </c>
      <c r="C19" s="576">
        <v>60</v>
      </c>
      <c r="D19" s="97">
        <v>101</v>
      </c>
      <c r="E19" s="97"/>
      <c r="F19" s="99"/>
      <c r="G19" s="593">
        <v>0</v>
      </c>
      <c r="H19" s="99">
        <v>790</v>
      </c>
      <c r="I19" s="99"/>
      <c r="J19" s="99"/>
      <c r="K19" s="99"/>
      <c r="L19" s="575">
        <f t="shared" si="0"/>
        <v>951</v>
      </c>
      <c r="M19" s="590">
        <f t="shared" si="1"/>
        <v>161</v>
      </c>
      <c r="N19" s="793">
        <v>13</v>
      </c>
      <c r="O19" s="569"/>
      <c r="P19" s="99">
        <v>3</v>
      </c>
      <c r="Q19" s="99"/>
      <c r="R19" s="583">
        <f t="shared" si="2"/>
        <v>3</v>
      </c>
      <c r="S19" s="592">
        <f t="shared" si="3"/>
        <v>-10</v>
      </c>
      <c r="T19" s="462"/>
    </row>
    <row r="20" spans="1:20" ht="23.1" customHeight="1" thickBot="1">
      <c r="A20" s="402" t="s">
        <v>108</v>
      </c>
      <c r="B20" s="796">
        <v>860</v>
      </c>
      <c r="C20" s="576"/>
      <c r="D20" s="97">
        <v>54</v>
      </c>
      <c r="E20" s="97">
        <v>34.9</v>
      </c>
      <c r="F20" s="99"/>
      <c r="G20" s="593">
        <v>0</v>
      </c>
      <c r="H20" s="99">
        <v>300</v>
      </c>
      <c r="I20" s="99"/>
      <c r="J20" s="99"/>
      <c r="K20" s="99"/>
      <c r="L20" s="575">
        <f t="shared" si="0"/>
        <v>388.9</v>
      </c>
      <c r="M20" s="590">
        <f t="shared" si="1"/>
        <v>-471.1</v>
      </c>
      <c r="N20" s="793">
        <v>10</v>
      </c>
      <c r="O20" s="569"/>
      <c r="P20" s="99">
        <v>1</v>
      </c>
      <c r="Q20" s="99"/>
      <c r="R20" s="583">
        <f t="shared" si="2"/>
        <v>1</v>
      </c>
      <c r="S20" s="592">
        <f t="shared" si="3"/>
        <v>-9</v>
      </c>
      <c r="T20" s="462"/>
    </row>
    <row r="21" spans="1:20" ht="19.2" customHeight="1" thickBot="1">
      <c r="A21" s="403" t="s">
        <v>280</v>
      </c>
      <c r="B21" s="498"/>
      <c r="C21" s="578"/>
      <c r="D21" s="216"/>
      <c r="E21" s="216"/>
      <c r="F21" s="579"/>
      <c r="G21" s="580"/>
      <c r="H21" s="579"/>
      <c r="I21" s="579"/>
      <c r="J21" s="579"/>
      <c r="K21" s="579"/>
      <c r="L21" s="575">
        <f t="shared" si="0"/>
        <v>0</v>
      </c>
      <c r="M21" s="590">
        <f t="shared" si="1"/>
        <v>0</v>
      </c>
      <c r="N21" s="595"/>
      <c r="O21" s="596"/>
      <c r="P21" s="579"/>
      <c r="Q21" s="579"/>
      <c r="R21" s="583">
        <f t="shared" si="2"/>
        <v>0</v>
      </c>
      <c r="S21" s="592">
        <f t="shared" si="3"/>
        <v>0</v>
      </c>
      <c r="T21" s="462"/>
    </row>
    <row r="22" spans="1:20" ht="23.1" customHeight="1" thickBot="1">
      <c r="A22" s="323" t="s">
        <v>20</v>
      </c>
      <c r="B22" s="636">
        <f t="shared" ref="B22:H22" si="4">SUM(B4:B21)</f>
        <v>101135</v>
      </c>
      <c r="C22" s="847">
        <f t="shared" si="4"/>
        <v>250</v>
      </c>
      <c r="D22" s="581">
        <f t="shared" si="4"/>
        <v>43051</v>
      </c>
      <c r="E22" s="581">
        <f t="shared" si="4"/>
        <v>629.19999999999993</v>
      </c>
      <c r="F22" s="581">
        <f t="shared" si="4"/>
        <v>0</v>
      </c>
      <c r="G22" s="581">
        <f t="shared" si="4"/>
        <v>2021.9</v>
      </c>
      <c r="H22" s="581">
        <f t="shared" si="4"/>
        <v>43197.9</v>
      </c>
      <c r="I22" s="581">
        <f>SUM(I18:I21)</f>
        <v>12000</v>
      </c>
      <c r="J22" s="581">
        <f>SUM(J4:J21)</f>
        <v>353</v>
      </c>
      <c r="K22" s="581">
        <f>SUM(K18:K21)</f>
        <v>168</v>
      </c>
      <c r="L22" s="581">
        <f>SUM(L4:L21)</f>
        <v>101671</v>
      </c>
      <c r="M22" s="597">
        <f t="shared" si="1"/>
        <v>536</v>
      </c>
      <c r="N22" s="825">
        <f>SUM(N4:N21)</f>
        <v>636</v>
      </c>
      <c r="O22" s="598">
        <f>SUM(O4:O21)</f>
        <v>0</v>
      </c>
      <c r="P22" s="598">
        <f>SUM(P4:P21)</f>
        <v>660.4</v>
      </c>
      <c r="Q22" s="599">
        <f>SUM(Q4:Q21)</f>
        <v>0</v>
      </c>
      <c r="R22" s="583">
        <f t="shared" si="2"/>
        <v>660.4</v>
      </c>
      <c r="S22" s="600">
        <f t="shared" si="3"/>
        <v>24.399999999999977</v>
      </c>
      <c r="T22" s="462"/>
    </row>
    <row r="23" spans="1:20" ht="15">
      <c r="A23" s="13"/>
      <c r="B23" s="46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482"/>
      <c r="T23" s="462"/>
    </row>
    <row r="24" spans="1:20" ht="15">
      <c r="A24" s="13"/>
      <c r="B24" s="46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482"/>
      <c r="T24" s="462"/>
    </row>
    <row r="25" spans="1:20" ht="15">
      <c r="A25" s="13"/>
      <c r="B25" s="463"/>
      <c r="C25" s="462" t="s">
        <v>88</v>
      </c>
      <c r="D25" s="499">
        <f>D22+E22+F22+G22+J22+K22</f>
        <v>46223.1</v>
      </c>
      <c r="E25" s="463"/>
      <c r="F25" s="463"/>
      <c r="G25" s="463"/>
      <c r="H25" s="463"/>
      <c r="I25" s="463"/>
      <c r="J25" s="463"/>
      <c r="K25" s="463"/>
      <c r="L25" s="463"/>
      <c r="M25" s="463"/>
      <c r="N25" s="463"/>
      <c r="O25" s="463"/>
      <c r="P25" s="463"/>
      <c r="Q25" s="463"/>
      <c r="R25" s="463"/>
      <c r="S25" s="462"/>
      <c r="T25" s="462"/>
    </row>
    <row r="26" spans="1:20" ht="15">
      <c r="A26" s="13"/>
      <c r="B26" s="13"/>
      <c r="C26" s="482"/>
      <c r="D26" s="48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20" ht="15">
      <c r="A27" s="13"/>
      <c r="B27" s="13"/>
      <c r="C27" s="482" t="s">
        <v>157</v>
      </c>
      <c r="D27" s="483">
        <f>H22+C22</f>
        <v>43447.9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20" ht="1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</sheetData>
  <mergeCells count="3">
    <mergeCell ref="E1:H1"/>
    <mergeCell ref="C2:M2"/>
    <mergeCell ref="N2:S2"/>
  </mergeCells>
  <phoneticPr fontId="24" type="noConversion"/>
  <pageMargins left="0.2" right="0.2" top="0" bottom="0" header="0" footer="0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1:AJ27"/>
  <sheetViews>
    <sheetView zoomScale="80" zoomScaleNormal="80" workbookViewId="0">
      <pane xSplit="1" ySplit="3" topLeftCell="B22" activePane="bottomRight" state="frozen"/>
      <selection pane="topRight" activeCell="B1" sqref="B1"/>
      <selection pane="bottomLeft" activeCell="A4" sqref="A4"/>
      <selection pane="bottomRight" activeCell="Y23" sqref="Y23"/>
    </sheetView>
  </sheetViews>
  <sheetFormatPr defaultRowHeight="15"/>
  <cols>
    <col min="1" max="1" width="12.54296875" customWidth="1"/>
    <col min="2" max="2" width="5.6328125" customWidth="1"/>
    <col min="3" max="3" width="7.54296875" customWidth="1"/>
    <col min="4" max="4" width="6.1796875" customWidth="1"/>
    <col min="5" max="5" width="5.08984375" customWidth="1"/>
    <col min="6" max="6" width="5" customWidth="1"/>
    <col min="7" max="7" width="3.6328125" customWidth="1"/>
    <col min="8" max="8" width="4.81640625" customWidth="1"/>
    <col min="9" max="9" width="3.36328125" customWidth="1"/>
    <col min="10" max="10" width="6.1796875" customWidth="1"/>
    <col min="11" max="11" width="6.6328125" customWidth="1"/>
    <col min="12" max="12" width="6.1796875" customWidth="1"/>
    <col min="13" max="13" width="5.08984375" customWidth="1"/>
    <col min="14" max="14" width="5.81640625" customWidth="1"/>
    <col min="15" max="15" width="6.1796875" customWidth="1"/>
    <col min="16" max="16" width="7.90625" customWidth="1"/>
    <col min="17" max="17" width="7" customWidth="1"/>
    <col min="18" max="18" width="5.08984375" customWidth="1"/>
    <col min="19" max="19" width="5.54296875" customWidth="1"/>
    <col min="20" max="20" width="3.90625" customWidth="1"/>
    <col min="21" max="21" width="6.453125" customWidth="1"/>
    <col min="22" max="22" width="3.453125" customWidth="1"/>
    <col min="23" max="23" width="6.453125" customWidth="1"/>
    <col min="24" max="24" width="7.6328125" customWidth="1"/>
    <col min="25" max="25" width="6.453125" customWidth="1"/>
    <col min="26" max="26" width="5.90625" customWidth="1"/>
    <col min="27" max="27" width="5.81640625" customWidth="1"/>
  </cols>
  <sheetData>
    <row r="1" spans="1:36" ht="18.600000000000001" thickBot="1">
      <c r="A1" s="977" t="s">
        <v>83</v>
      </c>
      <c r="B1" s="977"/>
      <c r="C1" s="977"/>
      <c r="D1" s="977"/>
      <c r="E1" s="977"/>
      <c r="F1" s="977"/>
      <c r="G1" s="977"/>
      <c r="H1" s="977"/>
      <c r="I1" s="977"/>
      <c r="J1" s="977"/>
      <c r="K1" s="977"/>
      <c r="L1" s="977"/>
      <c r="M1" s="977"/>
      <c r="N1" s="977"/>
      <c r="O1" s="977"/>
      <c r="P1" s="977"/>
      <c r="Q1" s="977"/>
      <c r="R1" s="977"/>
      <c r="S1" s="977"/>
      <c r="T1" s="977"/>
      <c r="U1" s="977"/>
      <c r="V1" s="977"/>
      <c r="W1" s="977"/>
      <c r="X1" s="977"/>
      <c r="Y1" s="977"/>
      <c r="Z1" s="977"/>
      <c r="AA1" s="977"/>
    </row>
    <row r="2" spans="1:36" ht="18" customHeight="1" thickBot="1">
      <c r="A2" s="75" t="s">
        <v>23</v>
      </c>
      <c r="B2" s="978" t="s">
        <v>413</v>
      </c>
      <c r="C2" s="979"/>
      <c r="D2" s="979"/>
      <c r="E2" s="979"/>
      <c r="F2" s="979"/>
      <c r="G2" s="979"/>
      <c r="H2" s="979"/>
      <c r="I2" s="979"/>
      <c r="J2" s="979"/>
      <c r="K2" s="979"/>
      <c r="L2" s="979"/>
      <c r="M2" s="979"/>
      <c r="N2" s="980"/>
      <c r="O2" s="978" t="s">
        <v>84</v>
      </c>
      <c r="P2" s="979"/>
      <c r="Q2" s="979"/>
      <c r="R2" s="979"/>
      <c r="S2" s="979"/>
      <c r="T2" s="979"/>
      <c r="U2" s="979"/>
      <c r="V2" s="979"/>
      <c r="W2" s="979"/>
      <c r="X2" s="979"/>
      <c r="Y2" s="979"/>
      <c r="Z2" s="979"/>
      <c r="AA2" s="980"/>
      <c r="AB2" s="655" t="s">
        <v>85</v>
      </c>
      <c r="AC2" s="655"/>
      <c r="AD2" s="655"/>
      <c r="AE2" s="655"/>
      <c r="AF2" s="655"/>
      <c r="AG2" s="655"/>
      <c r="AH2" s="655"/>
      <c r="AI2" s="655"/>
      <c r="AJ2" s="655"/>
    </row>
    <row r="3" spans="1:36" ht="18" customHeight="1" thickBot="1">
      <c r="A3" s="77" t="s">
        <v>63</v>
      </c>
      <c r="B3" s="913" t="s">
        <v>22</v>
      </c>
      <c r="C3" s="976"/>
      <c r="D3" s="976"/>
      <c r="E3" s="976"/>
      <c r="F3" s="914"/>
      <c r="G3" s="913" t="s">
        <v>112</v>
      </c>
      <c r="H3" s="976"/>
      <c r="I3" s="914"/>
      <c r="J3" s="913" t="s">
        <v>111</v>
      </c>
      <c r="K3" s="976"/>
      <c r="L3" s="976"/>
      <c r="M3" s="976"/>
      <c r="N3" s="914"/>
      <c r="O3" s="913" t="s">
        <v>22</v>
      </c>
      <c r="P3" s="976"/>
      <c r="Q3" s="976"/>
      <c r="R3" s="984"/>
      <c r="S3" s="985"/>
      <c r="T3" s="913" t="s">
        <v>112</v>
      </c>
      <c r="U3" s="976"/>
      <c r="V3" s="914"/>
      <c r="W3" s="913" t="s">
        <v>111</v>
      </c>
      <c r="X3" s="976"/>
      <c r="Y3" s="976"/>
      <c r="Z3" s="976"/>
      <c r="AA3" s="914"/>
      <c r="AB3" s="656" t="s">
        <v>143</v>
      </c>
      <c r="AC3" s="657"/>
      <c r="AD3" s="658"/>
      <c r="AE3" s="981" t="s">
        <v>112</v>
      </c>
      <c r="AF3" s="982"/>
      <c r="AG3" s="983"/>
      <c r="AH3" s="981" t="s">
        <v>111</v>
      </c>
      <c r="AI3" s="982"/>
      <c r="AJ3" s="983"/>
    </row>
    <row r="4" spans="1:36" s="439" customFormat="1" ht="28.2" customHeight="1" thickBot="1">
      <c r="A4" s="444" t="s">
        <v>86</v>
      </c>
      <c r="B4" s="822" t="s">
        <v>411</v>
      </c>
      <c r="C4" s="654" t="s">
        <v>343</v>
      </c>
      <c r="D4" s="681" t="s">
        <v>353</v>
      </c>
      <c r="E4" s="442" t="s">
        <v>354</v>
      </c>
      <c r="F4" s="443" t="s">
        <v>12</v>
      </c>
      <c r="G4" s="445" t="s">
        <v>24</v>
      </c>
      <c r="H4" s="446" t="s">
        <v>14</v>
      </c>
      <c r="I4" s="445" t="s">
        <v>12</v>
      </c>
      <c r="J4" s="441" t="s">
        <v>24</v>
      </c>
      <c r="K4" s="654" t="s">
        <v>343</v>
      </c>
      <c r="L4" s="681" t="s">
        <v>353</v>
      </c>
      <c r="M4" s="442" t="s">
        <v>354</v>
      </c>
      <c r="N4" s="441" t="s">
        <v>12</v>
      </c>
      <c r="O4" s="440" t="s">
        <v>24</v>
      </c>
      <c r="P4" s="654" t="s">
        <v>343</v>
      </c>
      <c r="Q4" s="803" t="s">
        <v>353</v>
      </c>
      <c r="R4" s="804" t="s">
        <v>354</v>
      </c>
      <c r="S4" s="805" t="s">
        <v>12</v>
      </c>
      <c r="T4" s="806" t="s">
        <v>24</v>
      </c>
      <c r="U4" s="807" t="s">
        <v>14</v>
      </c>
      <c r="V4" s="808" t="s">
        <v>12</v>
      </c>
      <c r="W4" s="441" t="s">
        <v>24</v>
      </c>
      <c r="X4" s="809" t="s">
        <v>343</v>
      </c>
      <c r="Y4" s="810" t="s">
        <v>353</v>
      </c>
      <c r="Z4" s="442" t="s">
        <v>354</v>
      </c>
      <c r="AA4" s="441" t="s">
        <v>12</v>
      </c>
      <c r="AB4" s="659" t="s">
        <v>24</v>
      </c>
      <c r="AC4" s="660" t="s">
        <v>14</v>
      </c>
      <c r="AD4" s="661" t="s">
        <v>12</v>
      </c>
      <c r="AE4" s="660" t="s">
        <v>24</v>
      </c>
      <c r="AF4" s="662" t="s">
        <v>14</v>
      </c>
      <c r="AG4" s="663" t="s">
        <v>12</v>
      </c>
      <c r="AH4" s="663" t="s">
        <v>24</v>
      </c>
      <c r="AI4" s="661" t="s">
        <v>14</v>
      </c>
      <c r="AJ4" s="660" t="s">
        <v>12</v>
      </c>
    </row>
    <row r="5" spans="1:36" ht="21" customHeight="1" thickBot="1">
      <c r="A5" s="81" t="s">
        <v>92</v>
      </c>
      <c r="B5" s="811">
        <f>'Т.об.-расшифровка'!B4</f>
        <v>3750</v>
      </c>
      <c r="C5" s="812">
        <v>3332.9</v>
      </c>
      <c r="D5" s="94">
        <f>'Т.об.-расшифровка'!L4</f>
        <v>3798.3</v>
      </c>
      <c r="E5" s="94">
        <f t="shared" ref="E5:E10" si="0">D5/C5*100</f>
        <v>113.9638152959885</v>
      </c>
      <c r="F5" s="416">
        <f>D5/B5*100</f>
        <v>101.288</v>
      </c>
      <c r="G5" s="813"/>
      <c r="H5" s="95"/>
      <c r="I5" s="99"/>
      <c r="J5" s="394">
        <f t="shared" ref="J5:J22" si="1">B5+G5</f>
        <v>3750</v>
      </c>
      <c r="K5" s="812">
        <v>3332.9</v>
      </c>
      <c r="L5" s="44">
        <f t="shared" ref="L5:L21" si="2">D5-H5</f>
        <v>3798.3</v>
      </c>
      <c r="M5" s="44">
        <f>L5/K5*100</f>
        <v>113.9638152959885</v>
      </c>
      <c r="N5" s="449">
        <f t="shared" ref="N5:N23" si="3">L5/J5*100</f>
        <v>101.288</v>
      </c>
      <c r="O5" s="814">
        <f t="shared" ref="O5:O22" si="4">AB5+B5</f>
        <v>22250</v>
      </c>
      <c r="P5" s="815">
        <v>21255</v>
      </c>
      <c r="Q5" s="97">
        <f t="shared" ref="Q5:Q21" si="5">AC5+D5</f>
        <v>25281</v>
      </c>
      <c r="R5" s="97">
        <f>Q5/P5*100</f>
        <v>118.94142554693012</v>
      </c>
      <c r="S5" s="815">
        <f>Q5/O5*100</f>
        <v>113.62247191011237</v>
      </c>
      <c r="T5" s="98"/>
      <c r="U5" s="98">
        <f t="shared" ref="U5:U21" si="6">AF5+H5</f>
        <v>0</v>
      </c>
      <c r="V5" s="99"/>
      <c r="W5" s="814">
        <f>O5+T5</f>
        <v>22250</v>
      </c>
      <c r="X5" s="815">
        <v>21255</v>
      </c>
      <c r="Y5" s="97">
        <f t="shared" ref="Y5:Y21" si="7">L5+AI5</f>
        <v>25281</v>
      </c>
      <c r="Z5" s="97">
        <f>Y5/X5*100</f>
        <v>118.94142554693012</v>
      </c>
      <c r="AA5" s="815">
        <f>Y5/W5*100</f>
        <v>113.62247191011237</v>
      </c>
      <c r="AB5" s="664">
        <v>18500</v>
      </c>
      <c r="AC5" s="797">
        <v>21482.7</v>
      </c>
      <c r="AD5" s="671">
        <v>116.1</v>
      </c>
      <c r="AE5" s="665"/>
      <c r="AF5" s="666"/>
      <c r="AG5" s="667"/>
      <c r="AH5" s="675">
        <v>18500</v>
      </c>
      <c r="AI5" s="797">
        <v>21482.7</v>
      </c>
      <c r="AJ5" s="664">
        <v>116.1</v>
      </c>
    </row>
    <row r="6" spans="1:36" ht="21" customHeight="1" thickBot="1">
      <c r="A6" s="72" t="s">
        <v>93</v>
      </c>
      <c r="B6" s="811">
        <f>'Т.об.-расшифровка'!B5</f>
        <v>550</v>
      </c>
      <c r="C6" s="812">
        <v>406.5</v>
      </c>
      <c r="D6" s="94">
        <f>'Т.об.-расшифровка'!L5</f>
        <v>393.6</v>
      </c>
      <c r="E6" s="94">
        <f t="shared" si="0"/>
        <v>96.826568265682667</v>
      </c>
      <c r="F6" s="94">
        <f t="shared" ref="F6:F23" si="8">D6/B6*100</f>
        <v>71.563636363636363</v>
      </c>
      <c r="G6" s="816"/>
      <c r="H6" s="51"/>
      <c r="I6" s="99"/>
      <c r="J6" s="394">
        <f t="shared" si="1"/>
        <v>550</v>
      </c>
      <c r="K6" s="812">
        <v>406.5</v>
      </c>
      <c r="L6" s="44">
        <f t="shared" si="2"/>
        <v>393.6</v>
      </c>
      <c r="M6" s="44">
        <f t="shared" ref="M6:M23" si="9">L6/K6*100</f>
        <v>96.826568265682667</v>
      </c>
      <c r="N6" s="44">
        <f t="shared" si="3"/>
        <v>71.563636363636363</v>
      </c>
      <c r="O6" s="394">
        <f t="shared" si="4"/>
        <v>4970</v>
      </c>
      <c r="P6" s="449">
        <v>4663.8</v>
      </c>
      <c r="Q6" s="97">
        <f t="shared" si="5"/>
        <v>3505</v>
      </c>
      <c r="R6" s="97">
        <f t="shared" ref="R6:R23" si="10">Q6/P6*100</f>
        <v>75.153308460911703</v>
      </c>
      <c r="S6" s="44">
        <f t="shared" ref="S6:S23" si="11">Q6/O6*100</f>
        <v>70.523138832997986</v>
      </c>
      <c r="T6" s="98"/>
      <c r="U6" s="98">
        <f t="shared" si="6"/>
        <v>0</v>
      </c>
      <c r="V6" s="99"/>
      <c r="W6" s="814">
        <f t="shared" ref="W6:W21" si="12">O6+T6</f>
        <v>4970</v>
      </c>
      <c r="X6" s="449">
        <v>4663.8</v>
      </c>
      <c r="Y6" s="97">
        <f t="shared" si="7"/>
        <v>3505</v>
      </c>
      <c r="Z6" s="97">
        <f t="shared" ref="Z6:Z23" si="13">Y6/X6*100</f>
        <v>75.153308460911703</v>
      </c>
      <c r="AA6" s="97">
        <f t="shared" ref="AA6:AA23" si="14">Y6/W6*100</f>
        <v>70.523138832997986</v>
      </c>
      <c r="AB6" s="668">
        <v>4420</v>
      </c>
      <c r="AC6" s="798">
        <v>3111.4</v>
      </c>
      <c r="AD6" s="799">
        <v>70.400000000000006</v>
      </c>
      <c r="AE6" s="670"/>
      <c r="AF6" s="666"/>
      <c r="AG6" s="667"/>
      <c r="AH6" s="676">
        <v>4420</v>
      </c>
      <c r="AI6" s="798">
        <v>3111.4</v>
      </c>
      <c r="AJ6" s="798">
        <v>70.400000000000006</v>
      </c>
    </row>
    <row r="7" spans="1:36" ht="21" customHeight="1" thickBot="1">
      <c r="A7" s="72" t="s">
        <v>94</v>
      </c>
      <c r="B7" s="811">
        <f>'Т.об.-расшифровка'!B6</f>
        <v>410</v>
      </c>
      <c r="C7" s="812">
        <v>323</v>
      </c>
      <c r="D7" s="94">
        <f>'Т.об.-расшифровка'!L6</f>
        <v>341.4</v>
      </c>
      <c r="E7" s="94">
        <f t="shared" si="0"/>
        <v>105.69659442724458</v>
      </c>
      <c r="F7" s="94">
        <f t="shared" si="8"/>
        <v>83.268292682926827</v>
      </c>
      <c r="G7" s="817"/>
      <c r="H7" s="95"/>
      <c r="I7" s="99"/>
      <c r="J7" s="394">
        <f t="shared" si="1"/>
        <v>410</v>
      </c>
      <c r="K7" s="812">
        <v>323</v>
      </c>
      <c r="L7" s="44">
        <f t="shared" si="2"/>
        <v>341.4</v>
      </c>
      <c r="M7" s="44">
        <f t="shared" si="9"/>
        <v>105.69659442724458</v>
      </c>
      <c r="N7" s="449">
        <f t="shared" si="3"/>
        <v>83.268292682926827</v>
      </c>
      <c r="O7" s="394">
        <f t="shared" si="4"/>
        <v>3440</v>
      </c>
      <c r="P7" s="449">
        <v>3218</v>
      </c>
      <c r="Q7" s="97">
        <f t="shared" si="5"/>
        <v>3323.3</v>
      </c>
      <c r="R7" s="97">
        <f t="shared" si="10"/>
        <v>103.27221876942201</v>
      </c>
      <c r="S7" s="44">
        <f t="shared" si="11"/>
        <v>96.607558139534888</v>
      </c>
      <c r="T7" s="98"/>
      <c r="U7" s="98">
        <f t="shared" si="6"/>
        <v>0</v>
      </c>
      <c r="V7" s="99"/>
      <c r="W7" s="814">
        <f t="shared" si="12"/>
        <v>3440</v>
      </c>
      <c r="X7" s="449">
        <v>3218</v>
      </c>
      <c r="Y7" s="97">
        <f t="shared" si="7"/>
        <v>3323.3</v>
      </c>
      <c r="Z7" s="97">
        <f t="shared" si="13"/>
        <v>103.27221876942201</v>
      </c>
      <c r="AA7" s="97">
        <f>Y7/W7*100</f>
        <v>96.607558139534888</v>
      </c>
      <c r="AB7" s="668">
        <v>3030</v>
      </c>
      <c r="AC7" s="798">
        <v>2981.9</v>
      </c>
      <c r="AD7" s="799">
        <v>98.4</v>
      </c>
      <c r="AE7" s="670"/>
      <c r="AF7" s="666"/>
      <c r="AG7" s="667"/>
      <c r="AH7" s="676">
        <v>3030</v>
      </c>
      <c r="AI7" s="798">
        <v>2981.9</v>
      </c>
      <c r="AJ7" s="798">
        <v>98.4</v>
      </c>
    </row>
    <row r="8" spans="1:36" ht="21" customHeight="1" thickBot="1">
      <c r="A8" s="72" t="s">
        <v>95</v>
      </c>
      <c r="B8" s="811">
        <f>'Т.об.-расшифровка'!B7</f>
        <v>1300</v>
      </c>
      <c r="C8" s="812">
        <v>972</v>
      </c>
      <c r="D8" s="94">
        <f>'Т.об.-расшифровка'!L7</f>
        <v>1738</v>
      </c>
      <c r="E8" s="94">
        <f t="shared" si="0"/>
        <v>178.80658436213992</v>
      </c>
      <c r="F8" s="94">
        <f t="shared" si="8"/>
        <v>133.69230769230768</v>
      </c>
      <c r="G8" s="817"/>
      <c r="H8" s="95"/>
      <c r="I8" s="99"/>
      <c r="J8" s="394">
        <f t="shared" si="1"/>
        <v>1300</v>
      </c>
      <c r="K8" s="812">
        <v>972</v>
      </c>
      <c r="L8" s="44">
        <f t="shared" si="2"/>
        <v>1738</v>
      </c>
      <c r="M8" s="44">
        <f t="shared" si="9"/>
        <v>178.80658436213992</v>
      </c>
      <c r="N8" s="44">
        <f t="shared" si="3"/>
        <v>133.69230769230768</v>
      </c>
      <c r="O8" s="394">
        <f t="shared" si="4"/>
        <v>8290</v>
      </c>
      <c r="P8" s="449">
        <v>7781</v>
      </c>
      <c r="Q8" s="97">
        <f t="shared" si="5"/>
        <v>11119</v>
      </c>
      <c r="R8" s="97">
        <f t="shared" si="10"/>
        <v>142.89937026089191</v>
      </c>
      <c r="S8" s="44">
        <f t="shared" si="11"/>
        <v>134.1254523522316</v>
      </c>
      <c r="T8" s="98"/>
      <c r="U8" s="98">
        <f t="shared" si="6"/>
        <v>0</v>
      </c>
      <c r="V8" s="99"/>
      <c r="W8" s="814">
        <f t="shared" si="12"/>
        <v>8290</v>
      </c>
      <c r="X8" s="449">
        <v>7781</v>
      </c>
      <c r="Y8" s="97">
        <f t="shared" si="7"/>
        <v>11119</v>
      </c>
      <c r="Z8" s="97">
        <f t="shared" si="13"/>
        <v>142.89937026089191</v>
      </c>
      <c r="AA8" s="97">
        <f t="shared" si="14"/>
        <v>134.1254523522316</v>
      </c>
      <c r="AB8" s="668">
        <v>6990</v>
      </c>
      <c r="AC8" s="798">
        <v>9381</v>
      </c>
      <c r="AD8" s="799">
        <v>134.19999999999999</v>
      </c>
      <c r="AE8" s="670"/>
      <c r="AF8" s="666"/>
      <c r="AG8" s="667"/>
      <c r="AH8" s="676">
        <v>6990</v>
      </c>
      <c r="AI8" s="798">
        <v>9381</v>
      </c>
      <c r="AJ8" s="798">
        <v>134.19999999999999</v>
      </c>
    </row>
    <row r="9" spans="1:36" ht="21" customHeight="1" thickBot="1">
      <c r="A9" s="72" t="s">
        <v>96</v>
      </c>
      <c r="B9" s="811">
        <f>'Т.об.-расшифровка'!B8</f>
        <v>1000</v>
      </c>
      <c r="C9" s="812">
        <v>738.3</v>
      </c>
      <c r="D9" s="94">
        <f>'Т.об.-расшифровка'!L8</f>
        <v>687.4</v>
      </c>
      <c r="E9" s="94">
        <f t="shared" si="0"/>
        <v>93.105783556819716</v>
      </c>
      <c r="F9" s="416">
        <f t="shared" si="8"/>
        <v>68.739999999999995</v>
      </c>
      <c r="G9" s="817"/>
      <c r="H9" s="95"/>
      <c r="I9" s="99"/>
      <c r="J9" s="394">
        <f t="shared" si="1"/>
        <v>1000</v>
      </c>
      <c r="K9" s="812">
        <v>738.3</v>
      </c>
      <c r="L9" s="44">
        <f t="shared" si="2"/>
        <v>687.4</v>
      </c>
      <c r="M9" s="44">
        <f t="shared" si="9"/>
        <v>93.105783556819716</v>
      </c>
      <c r="N9" s="44">
        <f t="shared" si="3"/>
        <v>68.739999999999995</v>
      </c>
      <c r="O9" s="394">
        <f t="shared" si="4"/>
        <v>8008</v>
      </c>
      <c r="P9" s="449">
        <v>7570.3</v>
      </c>
      <c r="Q9" s="97">
        <f t="shared" si="5"/>
        <v>6361.2999999999993</v>
      </c>
      <c r="R9" s="97">
        <f t="shared" si="10"/>
        <v>84.029694992272425</v>
      </c>
      <c r="S9" s="44">
        <f t="shared" si="11"/>
        <v>79.436813186813183</v>
      </c>
      <c r="T9" s="98"/>
      <c r="U9" s="98">
        <f t="shared" si="6"/>
        <v>0</v>
      </c>
      <c r="V9" s="99"/>
      <c r="W9" s="814">
        <f t="shared" si="12"/>
        <v>8008</v>
      </c>
      <c r="X9" s="449">
        <v>7570</v>
      </c>
      <c r="Y9" s="97">
        <f t="shared" si="7"/>
        <v>6361.2999999999993</v>
      </c>
      <c r="Z9" s="97">
        <f t="shared" si="13"/>
        <v>84.033025099075289</v>
      </c>
      <c r="AA9" s="97">
        <f t="shared" si="14"/>
        <v>79.436813186813183</v>
      </c>
      <c r="AB9" s="668">
        <v>7008</v>
      </c>
      <c r="AC9" s="798">
        <v>5673.9</v>
      </c>
      <c r="AD9" s="799">
        <v>81</v>
      </c>
      <c r="AE9" s="670"/>
      <c r="AF9" s="666"/>
      <c r="AG9" s="667"/>
      <c r="AH9" s="676">
        <v>7008</v>
      </c>
      <c r="AI9" s="798">
        <v>5673.9</v>
      </c>
      <c r="AJ9" s="798">
        <v>81</v>
      </c>
    </row>
    <row r="10" spans="1:36" ht="21" customHeight="1" thickBot="1">
      <c r="A10" s="72" t="s">
        <v>97</v>
      </c>
      <c r="B10" s="811">
        <f>'Т.об.-расшифровка'!B9</f>
        <v>1470</v>
      </c>
      <c r="C10" s="812">
        <v>1305</v>
      </c>
      <c r="D10" s="94">
        <f>'Т.об.-расшифровка'!L9</f>
        <v>1278.9000000000001</v>
      </c>
      <c r="E10" s="94">
        <f t="shared" si="0"/>
        <v>98.000000000000014</v>
      </c>
      <c r="F10" s="416">
        <f t="shared" si="8"/>
        <v>87.000000000000014</v>
      </c>
      <c r="G10" s="817"/>
      <c r="H10" s="95"/>
      <c r="I10" s="99"/>
      <c r="J10" s="394">
        <f t="shared" si="1"/>
        <v>1470</v>
      </c>
      <c r="K10" s="812">
        <v>1305</v>
      </c>
      <c r="L10" s="44">
        <f t="shared" si="2"/>
        <v>1278.9000000000001</v>
      </c>
      <c r="M10" s="44">
        <f t="shared" si="9"/>
        <v>98.000000000000014</v>
      </c>
      <c r="N10" s="44">
        <f t="shared" si="3"/>
        <v>87.000000000000014</v>
      </c>
      <c r="O10" s="394">
        <f t="shared" si="4"/>
        <v>9755</v>
      </c>
      <c r="P10" s="449">
        <v>9329.9</v>
      </c>
      <c r="Q10" s="97">
        <f t="shared" si="5"/>
        <v>8492.6</v>
      </c>
      <c r="R10" s="97">
        <f t="shared" si="10"/>
        <v>91.025627284322454</v>
      </c>
      <c r="S10" s="44">
        <f t="shared" si="11"/>
        <v>87.058944131214773</v>
      </c>
      <c r="T10" s="98"/>
      <c r="U10" s="98">
        <f t="shared" si="6"/>
        <v>0</v>
      </c>
      <c r="V10" s="99"/>
      <c r="W10" s="814">
        <f t="shared" si="12"/>
        <v>9755</v>
      </c>
      <c r="X10" s="449">
        <v>9329.9</v>
      </c>
      <c r="Y10" s="97">
        <f t="shared" si="7"/>
        <v>8492.6</v>
      </c>
      <c r="Z10" s="97">
        <f t="shared" si="13"/>
        <v>91.025627284322454</v>
      </c>
      <c r="AA10" s="97">
        <f t="shared" si="14"/>
        <v>87.058944131214773</v>
      </c>
      <c r="AB10" s="668">
        <v>8285</v>
      </c>
      <c r="AC10" s="798">
        <v>7213.7</v>
      </c>
      <c r="AD10" s="799">
        <v>87.1</v>
      </c>
      <c r="AE10" s="670"/>
      <c r="AF10" s="666"/>
      <c r="AG10" s="667"/>
      <c r="AH10" s="676">
        <v>8285</v>
      </c>
      <c r="AI10" s="798">
        <v>7213.7</v>
      </c>
      <c r="AJ10" s="798">
        <v>87.1</v>
      </c>
    </row>
    <row r="11" spans="1:36" ht="21" customHeight="1" thickBot="1">
      <c r="A11" s="72" t="s">
        <v>98</v>
      </c>
      <c r="B11" s="811">
        <f>'Т.об.-расшифровка'!B10</f>
        <v>3600</v>
      </c>
      <c r="C11" s="812">
        <v>2856</v>
      </c>
      <c r="D11" s="94">
        <f>'Т.об.-расшифровка'!L10</f>
        <v>3622</v>
      </c>
      <c r="E11" s="94">
        <f t="shared" ref="E11:E23" si="15">D11/C11*100</f>
        <v>126.82072829131653</v>
      </c>
      <c r="F11" s="416">
        <f t="shared" si="8"/>
        <v>100.61111111111111</v>
      </c>
      <c r="G11" s="817"/>
      <c r="H11" s="95"/>
      <c r="I11" s="99"/>
      <c r="J11" s="394">
        <f t="shared" si="1"/>
        <v>3600</v>
      </c>
      <c r="K11" s="812">
        <v>2856</v>
      </c>
      <c r="L11" s="44">
        <f t="shared" si="2"/>
        <v>3622</v>
      </c>
      <c r="M11" s="44">
        <f t="shared" si="9"/>
        <v>126.82072829131653</v>
      </c>
      <c r="N11" s="449">
        <f t="shared" si="3"/>
        <v>100.61111111111111</v>
      </c>
      <c r="O11" s="394">
        <f t="shared" si="4"/>
        <v>30604</v>
      </c>
      <c r="P11" s="449">
        <v>28871.200000000001</v>
      </c>
      <c r="Q11" s="97">
        <f t="shared" si="5"/>
        <v>30242.799999999999</v>
      </c>
      <c r="R11" s="97">
        <f t="shared" si="10"/>
        <v>104.75075507772451</v>
      </c>
      <c r="S11" s="44">
        <f t="shared" si="11"/>
        <v>98.819762122598348</v>
      </c>
      <c r="T11" s="98"/>
      <c r="U11" s="98">
        <f t="shared" si="6"/>
        <v>0</v>
      </c>
      <c r="V11" s="99"/>
      <c r="W11" s="814">
        <f t="shared" si="12"/>
        <v>30604</v>
      </c>
      <c r="X11" s="449">
        <v>28871.200000000001</v>
      </c>
      <c r="Y11" s="97">
        <f t="shared" si="7"/>
        <v>30242.799999999999</v>
      </c>
      <c r="Z11" s="97">
        <f t="shared" si="13"/>
        <v>104.75075507772451</v>
      </c>
      <c r="AA11" s="97">
        <f t="shared" si="14"/>
        <v>98.819762122598348</v>
      </c>
      <c r="AB11" s="668">
        <v>27004</v>
      </c>
      <c r="AC11" s="798">
        <v>26620.799999999999</v>
      </c>
      <c r="AD11" s="799">
        <v>98.6</v>
      </c>
      <c r="AE11" s="670"/>
      <c r="AF11" s="666"/>
      <c r="AG11" s="667"/>
      <c r="AH11" s="676">
        <v>27004</v>
      </c>
      <c r="AI11" s="798">
        <v>26620.799999999999</v>
      </c>
      <c r="AJ11" s="798">
        <v>98.6</v>
      </c>
    </row>
    <row r="12" spans="1:36" ht="21" customHeight="1" thickBot="1">
      <c r="A12" s="61" t="s">
        <v>99</v>
      </c>
      <c r="B12" s="811">
        <f>'Т.об.-расшифровка'!B11</f>
        <v>6800</v>
      </c>
      <c r="C12" s="812">
        <v>5765</v>
      </c>
      <c r="D12" s="318">
        <f>'Т.об.-расшифровка'!L11</f>
        <v>6076</v>
      </c>
      <c r="E12" s="94">
        <f t="shared" si="15"/>
        <v>105.39462272333044</v>
      </c>
      <c r="F12" s="94">
        <f t="shared" si="8"/>
        <v>89.352941176470594</v>
      </c>
      <c r="G12" s="817"/>
      <c r="H12" s="95"/>
      <c r="I12" s="99"/>
      <c r="J12" s="394">
        <f t="shared" si="1"/>
        <v>6800</v>
      </c>
      <c r="K12" s="812">
        <v>5765</v>
      </c>
      <c r="L12" s="44">
        <f t="shared" si="2"/>
        <v>6076</v>
      </c>
      <c r="M12" s="44">
        <f t="shared" si="9"/>
        <v>105.39462272333044</v>
      </c>
      <c r="N12" s="449">
        <f t="shared" si="3"/>
        <v>89.352941176470594</v>
      </c>
      <c r="O12" s="394">
        <f t="shared" si="4"/>
        <v>54474</v>
      </c>
      <c r="P12" s="449">
        <v>52159.5</v>
      </c>
      <c r="Q12" s="97">
        <f t="shared" si="5"/>
        <v>48653</v>
      </c>
      <c r="R12" s="97">
        <f t="shared" si="10"/>
        <v>93.277351201602769</v>
      </c>
      <c r="S12" s="44">
        <f t="shared" si="11"/>
        <v>89.314168227044092</v>
      </c>
      <c r="T12" s="98"/>
      <c r="U12" s="97"/>
      <c r="V12" s="99"/>
      <c r="W12" s="814">
        <f t="shared" si="12"/>
        <v>54474</v>
      </c>
      <c r="X12" s="449">
        <v>52159.199999999997</v>
      </c>
      <c r="Y12" s="97">
        <f t="shared" si="7"/>
        <v>48653</v>
      </c>
      <c r="Z12" s="97">
        <f t="shared" si="13"/>
        <v>93.27788769766407</v>
      </c>
      <c r="AA12" s="97">
        <f t="shared" si="14"/>
        <v>89.314168227044092</v>
      </c>
      <c r="AB12" s="668">
        <v>47674</v>
      </c>
      <c r="AC12" s="798">
        <v>42577</v>
      </c>
      <c r="AD12" s="799">
        <v>89.3</v>
      </c>
      <c r="AE12" s="670"/>
      <c r="AF12" s="669"/>
      <c r="AG12" s="667"/>
      <c r="AH12" s="676">
        <v>47674</v>
      </c>
      <c r="AI12" s="798">
        <v>42577</v>
      </c>
      <c r="AJ12" s="798">
        <v>89.3</v>
      </c>
    </row>
    <row r="13" spans="1:36" ht="21" customHeight="1" thickBot="1">
      <c r="A13" s="72" t="s">
        <v>100</v>
      </c>
      <c r="B13" s="811">
        <f>'Т.об.-расшифровка'!B12</f>
        <v>300</v>
      </c>
      <c r="C13" s="812">
        <v>244.7</v>
      </c>
      <c r="D13" s="94">
        <f>'Т.об.-расшифровка'!L12</f>
        <v>309.7</v>
      </c>
      <c r="E13" s="94">
        <f t="shared" si="15"/>
        <v>126.56313853698407</v>
      </c>
      <c r="F13" s="416">
        <f t="shared" si="8"/>
        <v>103.23333333333333</v>
      </c>
      <c r="G13" s="817"/>
      <c r="H13" s="95"/>
      <c r="I13" s="99"/>
      <c r="J13" s="394">
        <f t="shared" si="1"/>
        <v>300</v>
      </c>
      <c r="K13" s="812">
        <v>244.7</v>
      </c>
      <c r="L13" s="44">
        <f t="shared" si="2"/>
        <v>309.7</v>
      </c>
      <c r="M13" s="44">
        <f t="shared" si="9"/>
        <v>126.56313853698407</v>
      </c>
      <c r="N13" s="449">
        <f t="shared" si="3"/>
        <v>103.23333333333333</v>
      </c>
      <c r="O13" s="394">
        <f t="shared" si="4"/>
        <v>2107</v>
      </c>
      <c r="P13" s="449">
        <v>1922.4</v>
      </c>
      <c r="Q13" s="97">
        <f t="shared" si="5"/>
        <v>2410.1999999999998</v>
      </c>
      <c r="R13" s="97">
        <f t="shared" si="10"/>
        <v>125.37453183520597</v>
      </c>
      <c r="S13" s="449">
        <f t="shared" si="11"/>
        <v>114.39012814428095</v>
      </c>
      <c r="T13" s="98"/>
      <c r="U13" s="98">
        <f t="shared" si="6"/>
        <v>0</v>
      </c>
      <c r="V13" s="99"/>
      <c r="W13" s="814">
        <f t="shared" si="12"/>
        <v>2107</v>
      </c>
      <c r="X13" s="449">
        <v>1922.4</v>
      </c>
      <c r="Y13" s="97">
        <f t="shared" si="7"/>
        <v>2410.1999999999998</v>
      </c>
      <c r="Z13" s="97">
        <f t="shared" si="13"/>
        <v>125.37453183520597</v>
      </c>
      <c r="AA13" s="815">
        <f t="shared" si="14"/>
        <v>114.39012814428095</v>
      </c>
      <c r="AB13" s="668">
        <v>1807</v>
      </c>
      <c r="AC13" s="798">
        <v>2100.5</v>
      </c>
      <c r="AD13" s="668">
        <v>116.2</v>
      </c>
      <c r="AE13" s="670"/>
      <c r="AF13" s="666"/>
      <c r="AG13" s="667"/>
      <c r="AH13" s="676">
        <v>1807</v>
      </c>
      <c r="AI13" s="798">
        <v>2100.5</v>
      </c>
      <c r="AJ13" s="671">
        <v>116.2</v>
      </c>
    </row>
    <row r="14" spans="1:36" ht="21" customHeight="1" thickBot="1">
      <c r="A14" s="72" t="s">
        <v>101</v>
      </c>
      <c r="B14" s="811">
        <f>'Т.об.-расшифровка'!B13</f>
        <v>8900</v>
      </c>
      <c r="C14" s="812">
        <v>7913.6</v>
      </c>
      <c r="D14" s="94">
        <f>'Т.об.-расшифровка'!L13</f>
        <v>10413.5</v>
      </c>
      <c r="E14" s="94">
        <f t="shared" si="15"/>
        <v>131.58992114840274</v>
      </c>
      <c r="F14" s="416">
        <f t="shared" si="8"/>
        <v>117.00561797752809</v>
      </c>
      <c r="G14" s="817"/>
      <c r="H14" s="95"/>
      <c r="I14" s="99"/>
      <c r="J14" s="394">
        <f t="shared" si="1"/>
        <v>8900</v>
      </c>
      <c r="K14" s="812">
        <v>7913.6</v>
      </c>
      <c r="L14" s="44">
        <f t="shared" si="2"/>
        <v>10413.5</v>
      </c>
      <c r="M14" s="44">
        <f t="shared" si="9"/>
        <v>131.58992114840274</v>
      </c>
      <c r="N14" s="449">
        <f t="shared" si="3"/>
        <v>117.00561797752809</v>
      </c>
      <c r="O14" s="394">
        <f t="shared" si="4"/>
        <v>64795</v>
      </c>
      <c r="P14" s="449">
        <v>61976.6</v>
      </c>
      <c r="Q14" s="97">
        <f t="shared" si="5"/>
        <v>80370.3</v>
      </c>
      <c r="R14" s="97">
        <f t="shared" si="10"/>
        <v>129.67845928947378</v>
      </c>
      <c r="S14" s="449">
        <f t="shared" si="11"/>
        <v>124.03781155953394</v>
      </c>
      <c r="T14" s="98"/>
      <c r="U14" s="98">
        <f t="shared" si="6"/>
        <v>0</v>
      </c>
      <c r="V14" s="99"/>
      <c r="W14" s="814">
        <f t="shared" si="12"/>
        <v>64795</v>
      </c>
      <c r="X14" s="449">
        <v>61976.6</v>
      </c>
      <c r="Y14" s="97">
        <f t="shared" si="7"/>
        <v>80370.3</v>
      </c>
      <c r="Z14" s="97">
        <f t="shared" si="13"/>
        <v>129.67845928947378</v>
      </c>
      <c r="AA14" s="815">
        <f t="shared" si="14"/>
        <v>124.03781155953394</v>
      </c>
      <c r="AB14" s="668">
        <v>55895</v>
      </c>
      <c r="AC14" s="798">
        <v>69956.800000000003</v>
      </c>
      <c r="AD14" s="668">
        <v>125.2</v>
      </c>
      <c r="AE14" s="670"/>
      <c r="AF14" s="666"/>
      <c r="AG14" s="667"/>
      <c r="AH14" s="676">
        <v>55895</v>
      </c>
      <c r="AI14" s="798">
        <v>69956.800000000003</v>
      </c>
      <c r="AJ14" s="671">
        <v>125.2</v>
      </c>
    </row>
    <row r="15" spans="1:36" ht="21" customHeight="1" thickBot="1">
      <c r="A15" s="72" t="s">
        <v>102</v>
      </c>
      <c r="B15" s="811">
        <f>'Т.об.-расшифровка'!B14</f>
        <v>1650</v>
      </c>
      <c r="C15" s="812">
        <v>1287</v>
      </c>
      <c r="D15" s="94">
        <f>'Т.об.-расшифровка'!L14</f>
        <v>1910</v>
      </c>
      <c r="E15" s="94">
        <f t="shared" si="15"/>
        <v>148.40714840714841</v>
      </c>
      <c r="F15" s="416">
        <f t="shared" si="8"/>
        <v>115.75757575757575</v>
      </c>
      <c r="G15" s="817"/>
      <c r="H15" s="95"/>
      <c r="I15" s="99"/>
      <c r="J15" s="394">
        <f t="shared" si="1"/>
        <v>1650</v>
      </c>
      <c r="K15" s="812">
        <v>1287</v>
      </c>
      <c r="L15" s="44">
        <f t="shared" si="2"/>
        <v>1910</v>
      </c>
      <c r="M15" s="44">
        <f t="shared" si="9"/>
        <v>148.40714840714841</v>
      </c>
      <c r="N15" s="449">
        <f t="shared" si="3"/>
        <v>115.75757575757575</v>
      </c>
      <c r="O15" s="394">
        <f t="shared" si="4"/>
        <v>13160</v>
      </c>
      <c r="P15" s="449">
        <v>12433</v>
      </c>
      <c r="Q15" s="97">
        <f t="shared" si="5"/>
        <v>15035</v>
      </c>
      <c r="R15" s="97">
        <f t="shared" si="10"/>
        <v>120.92817501809701</v>
      </c>
      <c r="S15" s="449">
        <f t="shared" si="11"/>
        <v>114.24772036474164</v>
      </c>
      <c r="T15" s="98"/>
      <c r="U15" s="98">
        <f t="shared" si="6"/>
        <v>0</v>
      </c>
      <c r="V15" s="99"/>
      <c r="W15" s="814">
        <f t="shared" si="12"/>
        <v>13160</v>
      </c>
      <c r="X15" s="449">
        <v>12433</v>
      </c>
      <c r="Y15" s="97">
        <f t="shared" si="7"/>
        <v>15035</v>
      </c>
      <c r="Z15" s="97">
        <f t="shared" si="13"/>
        <v>120.92817501809701</v>
      </c>
      <c r="AA15" s="815">
        <f t="shared" si="14"/>
        <v>114.24772036474164</v>
      </c>
      <c r="AB15" s="668">
        <v>11510</v>
      </c>
      <c r="AC15" s="798">
        <v>13125</v>
      </c>
      <c r="AD15" s="668">
        <v>114</v>
      </c>
      <c r="AE15" s="670"/>
      <c r="AF15" s="666"/>
      <c r="AG15" s="667"/>
      <c r="AH15" s="676">
        <v>11510</v>
      </c>
      <c r="AI15" s="798">
        <v>13125</v>
      </c>
      <c r="AJ15" s="671">
        <v>114</v>
      </c>
    </row>
    <row r="16" spans="1:36" ht="21" customHeight="1" thickBot="1">
      <c r="A16" s="72" t="s">
        <v>103</v>
      </c>
      <c r="B16" s="811">
        <f>'Т.об.-расшифровка'!B15</f>
        <v>350</v>
      </c>
      <c r="C16" s="812">
        <v>310</v>
      </c>
      <c r="D16" s="94">
        <f>'Т.об.-расшифровка'!L15</f>
        <v>310</v>
      </c>
      <c r="E16" s="94">
        <f t="shared" si="15"/>
        <v>100</v>
      </c>
      <c r="F16" s="94">
        <f t="shared" si="8"/>
        <v>88.571428571428569</v>
      </c>
      <c r="G16" s="817"/>
      <c r="H16" s="99"/>
      <c r="I16" s="99"/>
      <c r="J16" s="394">
        <f t="shared" si="1"/>
        <v>350</v>
      </c>
      <c r="K16" s="812">
        <v>310</v>
      </c>
      <c r="L16" s="44">
        <f t="shared" si="2"/>
        <v>310</v>
      </c>
      <c r="M16" s="44">
        <f t="shared" si="9"/>
        <v>100</v>
      </c>
      <c r="N16" s="44">
        <f t="shared" si="3"/>
        <v>88.571428571428569</v>
      </c>
      <c r="O16" s="394">
        <f t="shared" si="4"/>
        <v>2548</v>
      </c>
      <c r="P16" s="449">
        <v>2454</v>
      </c>
      <c r="Q16" s="97">
        <f t="shared" si="5"/>
        <v>2800</v>
      </c>
      <c r="R16" s="97">
        <f t="shared" si="10"/>
        <v>114.09942950285247</v>
      </c>
      <c r="S16" s="44">
        <f t="shared" si="11"/>
        <v>109.8901098901099</v>
      </c>
      <c r="T16" s="98"/>
      <c r="U16" s="98">
        <f t="shared" si="6"/>
        <v>0</v>
      </c>
      <c r="V16" s="99"/>
      <c r="W16" s="814">
        <f t="shared" si="12"/>
        <v>2548</v>
      </c>
      <c r="X16" s="449">
        <v>2450</v>
      </c>
      <c r="Y16" s="97">
        <f t="shared" si="7"/>
        <v>2800</v>
      </c>
      <c r="Z16" s="97">
        <f t="shared" si="13"/>
        <v>114.28571428571428</v>
      </c>
      <c r="AA16" s="97">
        <f t="shared" si="14"/>
        <v>109.8901098901099</v>
      </c>
      <c r="AB16" s="668">
        <v>2198</v>
      </c>
      <c r="AC16" s="798">
        <v>2490</v>
      </c>
      <c r="AD16" s="799">
        <v>113.3</v>
      </c>
      <c r="AE16" s="670"/>
      <c r="AF16" s="666"/>
      <c r="AG16" s="667"/>
      <c r="AH16" s="676">
        <v>2198</v>
      </c>
      <c r="AI16" s="798">
        <v>2490</v>
      </c>
      <c r="AJ16" s="798">
        <v>113.3</v>
      </c>
    </row>
    <row r="17" spans="1:36" ht="21" customHeight="1" thickBot="1">
      <c r="A17" s="72" t="s">
        <v>104</v>
      </c>
      <c r="B17" s="811">
        <f>'Т.об.-расшифровка'!B16</f>
        <v>1550</v>
      </c>
      <c r="C17" s="812">
        <v>1307.5</v>
      </c>
      <c r="D17" s="94">
        <f>'Т.об.-расшифровка'!L16</f>
        <v>1231.8</v>
      </c>
      <c r="E17" s="94">
        <f t="shared" si="15"/>
        <v>94.210325047801149</v>
      </c>
      <c r="F17" s="94">
        <f t="shared" si="8"/>
        <v>79.470967741935482</v>
      </c>
      <c r="G17" s="817"/>
      <c r="H17" s="99"/>
      <c r="I17" s="99"/>
      <c r="J17" s="818">
        <f t="shared" si="1"/>
        <v>1550</v>
      </c>
      <c r="K17" s="812">
        <v>1307.5</v>
      </c>
      <c r="L17" s="44">
        <f t="shared" si="2"/>
        <v>1231.8</v>
      </c>
      <c r="M17" s="44">
        <f t="shared" si="9"/>
        <v>94.210325047801149</v>
      </c>
      <c r="N17" s="449">
        <f t="shared" si="3"/>
        <v>79.470967741935482</v>
      </c>
      <c r="O17" s="814">
        <f t="shared" si="4"/>
        <v>11487</v>
      </c>
      <c r="P17" s="815">
        <v>11236.8</v>
      </c>
      <c r="Q17" s="97">
        <f t="shared" si="5"/>
        <v>10052.5</v>
      </c>
      <c r="R17" s="97">
        <f t="shared" si="10"/>
        <v>89.460522568702842</v>
      </c>
      <c r="S17" s="97">
        <f t="shared" si="11"/>
        <v>87.511970053103511</v>
      </c>
      <c r="T17" s="98"/>
      <c r="U17" s="98">
        <f t="shared" si="6"/>
        <v>0</v>
      </c>
      <c r="V17" s="99"/>
      <c r="W17" s="814">
        <f t="shared" si="12"/>
        <v>11487</v>
      </c>
      <c r="X17" s="815">
        <v>11236.8</v>
      </c>
      <c r="Y17" s="97">
        <f t="shared" si="7"/>
        <v>10052.5</v>
      </c>
      <c r="Z17" s="97">
        <f t="shared" si="13"/>
        <v>89.460522568702842</v>
      </c>
      <c r="AA17" s="97">
        <f t="shared" si="14"/>
        <v>87.511970053103511</v>
      </c>
      <c r="AB17" s="671">
        <v>9937</v>
      </c>
      <c r="AC17" s="798">
        <v>8820.7000000000007</v>
      </c>
      <c r="AD17" s="798">
        <v>88.8</v>
      </c>
      <c r="AE17" s="670"/>
      <c r="AF17" s="666"/>
      <c r="AG17" s="667"/>
      <c r="AH17" s="676">
        <v>9937</v>
      </c>
      <c r="AI17" s="798">
        <v>8820.7000000000007</v>
      </c>
      <c r="AJ17" s="798">
        <v>88.8</v>
      </c>
    </row>
    <row r="18" spans="1:36" ht="21" customHeight="1" thickBot="1">
      <c r="A18" s="72" t="s">
        <v>105</v>
      </c>
      <c r="B18" s="811">
        <f>'Т.об.-расшифровка'!B17</f>
        <v>900</v>
      </c>
      <c r="C18" s="812">
        <v>800</v>
      </c>
      <c r="D18" s="94">
        <f>'Т.об.-расшифровка'!L17</f>
        <v>1050</v>
      </c>
      <c r="E18" s="94">
        <f t="shared" si="15"/>
        <v>131.25</v>
      </c>
      <c r="F18" s="416">
        <f t="shared" si="8"/>
        <v>116.66666666666667</v>
      </c>
      <c r="G18" s="817"/>
      <c r="H18" s="99"/>
      <c r="I18" s="99"/>
      <c r="J18" s="394">
        <f t="shared" si="1"/>
        <v>900</v>
      </c>
      <c r="K18" s="812">
        <v>800</v>
      </c>
      <c r="L18" s="44">
        <f t="shared" si="2"/>
        <v>1050</v>
      </c>
      <c r="M18" s="44">
        <f t="shared" si="9"/>
        <v>131.25</v>
      </c>
      <c r="N18" s="44">
        <f t="shared" si="3"/>
        <v>116.66666666666667</v>
      </c>
      <c r="O18" s="394">
        <f t="shared" si="4"/>
        <v>6282</v>
      </c>
      <c r="P18" s="449">
        <v>5934</v>
      </c>
      <c r="Q18" s="97">
        <f t="shared" si="5"/>
        <v>8718</v>
      </c>
      <c r="R18" s="97">
        <f t="shared" si="10"/>
        <v>146.91607684529828</v>
      </c>
      <c r="S18" s="44">
        <f t="shared" si="11"/>
        <v>138.77745940783191</v>
      </c>
      <c r="T18" s="98"/>
      <c r="U18" s="98">
        <f t="shared" si="6"/>
        <v>0</v>
      </c>
      <c r="V18" s="99"/>
      <c r="W18" s="814">
        <f t="shared" si="12"/>
        <v>6282</v>
      </c>
      <c r="X18" s="449">
        <v>5934</v>
      </c>
      <c r="Y18" s="97">
        <f t="shared" si="7"/>
        <v>8718</v>
      </c>
      <c r="Z18" s="97">
        <f t="shared" si="13"/>
        <v>146.91607684529828</v>
      </c>
      <c r="AA18" s="97">
        <f t="shared" si="14"/>
        <v>138.77745940783191</v>
      </c>
      <c r="AB18" s="668">
        <v>5382</v>
      </c>
      <c r="AC18" s="798">
        <v>7668</v>
      </c>
      <c r="AD18" s="799">
        <v>142.5</v>
      </c>
      <c r="AE18" s="670"/>
      <c r="AF18" s="666"/>
      <c r="AG18" s="667"/>
      <c r="AH18" s="676">
        <v>5382</v>
      </c>
      <c r="AI18" s="798">
        <v>7668</v>
      </c>
      <c r="AJ18" s="798">
        <v>142.5</v>
      </c>
    </row>
    <row r="19" spans="1:36" ht="21" customHeight="1" thickBot="1">
      <c r="A19" s="72" t="s">
        <v>106</v>
      </c>
      <c r="B19" s="811">
        <f>'Т.об.-расшифровка'!B18</f>
        <v>66955</v>
      </c>
      <c r="C19" s="812">
        <v>55607</v>
      </c>
      <c r="D19" s="94">
        <f>'Т.об.-расшифровка'!L18</f>
        <v>67170.5</v>
      </c>
      <c r="E19" s="94">
        <f t="shared" si="15"/>
        <v>120.79504378945096</v>
      </c>
      <c r="F19" s="416">
        <f t="shared" si="8"/>
        <v>100.32185796430437</v>
      </c>
      <c r="G19" s="817"/>
      <c r="H19" s="577">
        <v>168</v>
      </c>
      <c r="I19" s="99"/>
      <c r="J19" s="394">
        <f t="shared" si="1"/>
        <v>66955</v>
      </c>
      <c r="K19" s="812">
        <v>55386</v>
      </c>
      <c r="L19" s="97">
        <v>67002.5</v>
      </c>
      <c r="M19" s="44">
        <f t="shared" si="9"/>
        <v>120.9737117683169</v>
      </c>
      <c r="N19" s="449">
        <f t="shared" si="3"/>
        <v>100.07094317078635</v>
      </c>
      <c r="O19" s="394">
        <f t="shared" si="4"/>
        <v>474792</v>
      </c>
      <c r="P19" s="449">
        <v>456016</v>
      </c>
      <c r="Q19" s="97">
        <f t="shared" si="5"/>
        <v>537557.9</v>
      </c>
      <c r="R19" s="97">
        <f t="shared" si="10"/>
        <v>117.8813681976071</v>
      </c>
      <c r="S19" s="449">
        <f t="shared" si="11"/>
        <v>113.21966250484424</v>
      </c>
      <c r="T19" s="98"/>
      <c r="U19" s="97">
        <f t="shared" si="6"/>
        <v>1674</v>
      </c>
      <c r="V19" s="99"/>
      <c r="W19" s="814">
        <f t="shared" si="12"/>
        <v>474792</v>
      </c>
      <c r="X19" s="449">
        <v>454193.3</v>
      </c>
      <c r="Y19" s="401">
        <f t="shared" si="7"/>
        <v>535883.9</v>
      </c>
      <c r="Z19" s="97">
        <f t="shared" si="13"/>
        <v>117.98586637011159</v>
      </c>
      <c r="AA19" s="815">
        <f t="shared" si="14"/>
        <v>112.86708706128157</v>
      </c>
      <c r="AB19" s="668">
        <v>407837</v>
      </c>
      <c r="AC19" s="798">
        <v>470387.4</v>
      </c>
      <c r="AD19" s="668">
        <v>115.3</v>
      </c>
      <c r="AE19" s="670"/>
      <c r="AF19" s="669">
        <v>1506</v>
      </c>
      <c r="AG19" s="667"/>
      <c r="AH19" s="676">
        <v>407837</v>
      </c>
      <c r="AI19" s="801">
        <v>468881.4</v>
      </c>
      <c r="AJ19" s="671">
        <v>115</v>
      </c>
    </row>
    <row r="20" spans="1:36" ht="21" customHeight="1" thickBot="1">
      <c r="A20" s="72" t="s">
        <v>107</v>
      </c>
      <c r="B20" s="811">
        <f>'Т.об.-расшифровка'!B19</f>
        <v>790</v>
      </c>
      <c r="C20" s="812">
        <v>629</v>
      </c>
      <c r="D20" s="94">
        <f>'Т.об.-расшифровка'!L19</f>
        <v>951</v>
      </c>
      <c r="E20" s="94">
        <f t="shared" si="15"/>
        <v>151.19236883942767</v>
      </c>
      <c r="F20" s="416">
        <f t="shared" si="8"/>
        <v>120.37974683544303</v>
      </c>
      <c r="G20" s="817"/>
      <c r="H20" s="95"/>
      <c r="I20" s="99"/>
      <c r="J20" s="394">
        <f t="shared" si="1"/>
        <v>790</v>
      </c>
      <c r="K20" s="812">
        <v>629</v>
      </c>
      <c r="L20" s="44">
        <f t="shared" si="2"/>
        <v>951</v>
      </c>
      <c r="M20" s="44">
        <f t="shared" si="9"/>
        <v>151.19236883942767</v>
      </c>
      <c r="N20" s="44">
        <f t="shared" si="3"/>
        <v>120.37974683544303</v>
      </c>
      <c r="O20" s="394">
        <f t="shared" si="4"/>
        <v>4216</v>
      </c>
      <c r="P20" s="449">
        <v>3854.8</v>
      </c>
      <c r="Q20" s="97">
        <f t="shared" si="5"/>
        <v>4969</v>
      </c>
      <c r="R20" s="97">
        <f t="shared" si="10"/>
        <v>128.90422330600808</v>
      </c>
      <c r="S20" s="44">
        <f t="shared" si="11"/>
        <v>117.86053130929793</v>
      </c>
      <c r="T20" s="98"/>
      <c r="U20" s="98">
        <f t="shared" si="6"/>
        <v>0</v>
      </c>
      <c r="V20" s="99"/>
      <c r="W20" s="814">
        <f t="shared" si="12"/>
        <v>4216</v>
      </c>
      <c r="X20" s="449">
        <v>3854.8</v>
      </c>
      <c r="Y20" s="97">
        <f t="shared" si="7"/>
        <v>4969</v>
      </c>
      <c r="Z20" s="97">
        <f t="shared" si="13"/>
        <v>128.90422330600808</v>
      </c>
      <c r="AA20" s="97">
        <f t="shared" si="14"/>
        <v>117.86053130929793</v>
      </c>
      <c r="AB20" s="668">
        <v>3426</v>
      </c>
      <c r="AC20" s="798">
        <v>4018</v>
      </c>
      <c r="AD20" s="799">
        <v>117.3</v>
      </c>
      <c r="AE20" s="670"/>
      <c r="AF20" s="666"/>
      <c r="AG20" s="667"/>
      <c r="AH20" s="676">
        <v>3426</v>
      </c>
      <c r="AI20" s="798">
        <v>4018</v>
      </c>
      <c r="AJ20" s="798">
        <v>117.3</v>
      </c>
    </row>
    <row r="21" spans="1:36" ht="21" customHeight="1" thickBot="1">
      <c r="A21" s="72" t="s">
        <v>108</v>
      </c>
      <c r="B21" s="811">
        <f>'Т.об.-расшифровка'!B20</f>
        <v>860</v>
      </c>
      <c r="C21" s="812">
        <v>722.7</v>
      </c>
      <c r="D21" s="94">
        <f>'Т.об.-расшифровка'!L20</f>
        <v>388.9</v>
      </c>
      <c r="E21" s="94">
        <f t="shared" si="15"/>
        <v>53.812093538120934</v>
      </c>
      <c r="F21" s="94">
        <f t="shared" si="8"/>
        <v>45.220930232558139</v>
      </c>
      <c r="G21" s="817"/>
      <c r="H21" s="95"/>
      <c r="I21" s="99"/>
      <c r="J21" s="394">
        <f t="shared" si="1"/>
        <v>860</v>
      </c>
      <c r="K21" s="812">
        <v>722.7</v>
      </c>
      <c r="L21" s="44">
        <f t="shared" si="2"/>
        <v>388.9</v>
      </c>
      <c r="M21" s="44">
        <f t="shared" si="9"/>
        <v>53.812093538120934</v>
      </c>
      <c r="N21" s="44">
        <f t="shared" si="3"/>
        <v>45.220930232558139</v>
      </c>
      <c r="O21" s="394">
        <f t="shared" si="4"/>
        <v>3638</v>
      </c>
      <c r="P21" s="449">
        <v>3300.5</v>
      </c>
      <c r="Q21" s="97">
        <f t="shared" si="5"/>
        <v>3709.1</v>
      </c>
      <c r="R21" s="97">
        <f t="shared" si="10"/>
        <v>112.3799424329647</v>
      </c>
      <c r="S21" s="44">
        <f t="shared" si="11"/>
        <v>101.95437053326005</v>
      </c>
      <c r="T21" s="98"/>
      <c r="U21" s="98">
        <f t="shared" si="6"/>
        <v>0</v>
      </c>
      <c r="V21" s="99"/>
      <c r="W21" s="814">
        <f t="shared" si="12"/>
        <v>3638</v>
      </c>
      <c r="X21" s="449">
        <v>3300.5</v>
      </c>
      <c r="Y21" s="97">
        <f t="shared" si="7"/>
        <v>3709.1</v>
      </c>
      <c r="Z21" s="97">
        <f t="shared" si="13"/>
        <v>112.3799424329647</v>
      </c>
      <c r="AA21" s="97">
        <f t="shared" si="14"/>
        <v>101.95437053326005</v>
      </c>
      <c r="AB21" s="668">
        <v>2778</v>
      </c>
      <c r="AC21" s="798">
        <v>3320.2</v>
      </c>
      <c r="AD21" s="799">
        <v>119.5</v>
      </c>
      <c r="AE21" s="670"/>
      <c r="AF21" s="666"/>
      <c r="AG21" s="667"/>
      <c r="AH21" s="676">
        <v>2778</v>
      </c>
      <c r="AI21" s="798">
        <v>3320.2</v>
      </c>
      <c r="AJ21" s="798">
        <v>119.5</v>
      </c>
    </row>
    <row r="22" spans="1:36" ht="21" customHeight="1" thickBot="1">
      <c r="A22" s="278" t="s">
        <v>112</v>
      </c>
      <c r="B22" s="811">
        <f>'Т.об.-расшифровка'!B21</f>
        <v>0</v>
      </c>
      <c r="C22" s="811">
        <v>0</v>
      </c>
      <c r="D22" s="94">
        <v>164.9</v>
      </c>
      <c r="E22" s="94"/>
      <c r="F22" s="94"/>
      <c r="G22" s="817"/>
      <c r="H22" s="819">
        <v>164.9</v>
      </c>
      <c r="I22" s="99"/>
      <c r="J22" s="394">
        <f t="shared" si="1"/>
        <v>0</v>
      </c>
      <c r="K22" s="811">
        <v>0</v>
      </c>
      <c r="L22" s="44">
        <v>0</v>
      </c>
      <c r="M22" s="44"/>
      <c r="N22" s="44"/>
      <c r="O22" s="394">
        <f t="shared" si="4"/>
        <v>0</v>
      </c>
      <c r="P22" s="449">
        <v>1372</v>
      </c>
      <c r="Q22" s="97">
        <v>2047</v>
      </c>
      <c r="R22" s="97">
        <f t="shared" si="10"/>
        <v>149.19825072886297</v>
      </c>
      <c r="S22" s="44"/>
      <c r="T22" s="98"/>
      <c r="U22" s="97">
        <f>AF22+H22</f>
        <v>2047</v>
      </c>
      <c r="V22" s="99"/>
      <c r="W22" s="814">
        <f>O22+T22</f>
        <v>0</v>
      </c>
      <c r="X22" s="449"/>
      <c r="Y22" s="97">
        <f>L22+AI22</f>
        <v>0</v>
      </c>
      <c r="Z22" s="97"/>
      <c r="AA22" s="97"/>
      <c r="AB22" s="668">
        <v>0</v>
      </c>
      <c r="AC22" s="798">
        <v>1882.1</v>
      </c>
      <c r="AD22" s="800"/>
      <c r="AE22" s="670"/>
      <c r="AF22" s="669">
        <v>1882.1</v>
      </c>
      <c r="AG22" s="667"/>
      <c r="AH22" s="676">
        <v>0</v>
      </c>
      <c r="AI22" s="798">
        <v>0</v>
      </c>
      <c r="AJ22" s="802"/>
    </row>
    <row r="23" spans="1:36" ht="17.399999999999999" thickBot="1">
      <c r="A23" s="71" t="s">
        <v>59</v>
      </c>
      <c r="B23" s="820">
        <f>SUM(B5:B22)</f>
        <v>101135</v>
      </c>
      <c r="C23" s="821">
        <f>SUM(C5:C22)</f>
        <v>84520.2</v>
      </c>
      <c r="D23" s="848">
        <f>SUM(D5:D22)</f>
        <v>101835.9</v>
      </c>
      <c r="E23" s="94">
        <f t="shared" si="15"/>
        <v>120.48705516551072</v>
      </c>
      <c r="F23" s="401">
        <f t="shared" si="8"/>
        <v>100.69303406338062</v>
      </c>
      <c r="G23" s="821"/>
      <c r="H23" s="821">
        <f>SUM(H5:H22)</f>
        <v>332.9</v>
      </c>
      <c r="I23" s="401"/>
      <c r="J23" s="821">
        <f>SUM(J5:J22)</f>
        <v>101135</v>
      </c>
      <c r="K23" s="821">
        <f>SUM(K5:K22)</f>
        <v>84299.199999999997</v>
      </c>
      <c r="L23" s="848">
        <f>SUM(L5:L22)</f>
        <v>101503</v>
      </c>
      <c r="M23" s="44">
        <f t="shared" si="9"/>
        <v>120.40802285193692</v>
      </c>
      <c r="N23" s="401">
        <f t="shared" si="3"/>
        <v>100.36387007465268</v>
      </c>
      <c r="O23" s="821">
        <f>SUM(O5:O22)</f>
        <v>724816</v>
      </c>
      <c r="P23" s="821">
        <f>SUM(P5:P22)</f>
        <v>695348.8</v>
      </c>
      <c r="Q23" s="848">
        <f>SUM(Q5:Q22)</f>
        <v>804647</v>
      </c>
      <c r="R23" s="97">
        <f t="shared" si="10"/>
        <v>115.7184710752359</v>
      </c>
      <c r="S23" s="401">
        <f t="shared" si="11"/>
        <v>111.0139676828326</v>
      </c>
      <c r="T23" s="821">
        <f>SUM(T5:T21)</f>
        <v>0</v>
      </c>
      <c r="U23" s="821">
        <f>SUM(U5:U22)</f>
        <v>3721</v>
      </c>
      <c r="V23" s="401"/>
      <c r="W23" s="821">
        <f>SUM(W5:W22)</f>
        <v>724816</v>
      </c>
      <c r="X23" s="821">
        <f>SUM(X5:X22)</f>
        <v>692149.5</v>
      </c>
      <c r="Y23" s="848">
        <f>SUM(Y5:Y22)</f>
        <v>800926</v>
      </c>
      <c r="Z23" s="97">
        <f t="shared" si="13"/>
        <v>115.71575216047978</v>
      </c>
      <c r="AA23" s="815">
        <f t="shared" si="14"/>
        <v>110.50059601333304</v>
      </c>
      <c r="AB23" s="674">
        <f>SUM(AB5:AB22)</f>
        <v>623681</v>
      </c>
      <c r="AC23" s="673">
        <f>SUM(AC5:AC22)</f>
        <v>702811.1</v>
      </c>
      <c r="AD23" s="678">
        <f>AC23/AB23*100</f>
        <v>112.68759189393296</v>
      </c>
      <c r="AE23" s="672">
        <v>0</v>
      </c>
      <c r="AF23" s="679">
        <f>SUM(AF12:AF22)</f>
        <v>3388.1</v>
      </c>
      <c r="AG23" s="680"/>
      <c r="AH23" s="679">
        <f>SUM(AH5:AH22)</f>
        <v>623681</v>
      </c>
      <c r="AI23" s="674">
        <f>SUM(AI5:AI22)</f>
        <v>699423</v>
      </c>
      <c r="AJ23" s="678">
        <f>AI23/AH23*100</f>
        <v>112.14434943504772</v>
      </c>
    </row>
    <row r="24" spans="1:36">
      <c r="B24" s="439"/>
      <c r="C24" s="501"/>
      <c r="G24" s="372"/>
      <c r="H24" s="372"/>
      <c r="I24" s="372"/>
      <c r="J24" s="218"/>
      <c r="K24" s="218"/>
      <c r="L24" s="219">
        <f>L23-J23</f>
        <v>368</v>
      </c>
      <c r="M24" s="219"/>
      <c r="N24" s="218"/>
      <c r="O24" s="218"/>
      <c r="P24" s="218"/>
      <c r="Q24" s="218" t="s">
        <v>215</v>
      </c>
      <c r="R24" s="218"/>
      <c r="S24" s="218"/>
      <c r="T24" s="218"/>
      <c r="U24" s="218"/>
      <c r="V24" s="218"/>
      <c r="W24" s="218"/>
      <c r="X24" s="218"/>
      <c r="Y24" s="219">
        <f>Y23-W23</f>
        <v>76110</v>
      </c>
      <c r="Z24" s="219"/>
      <c r="AA24" s="218"/>
      <c r="AB24" s="500"/>
      <c r="AC24" s="500"/>
      <c r="AD24" s="677"/>
      <c r="AE24" s="677"/>
      <c r="AF24" s="677"/>
      <c r="AG24" s="677"/>
      <c r="AH24" s="500"/>
      <c r="AI24" s="500"/>
      <c r="AJ24" s="677"/>
    </row>
    <row r="25" spans="1:36">
      <c r="J25" s="218"/>
      <c r="K25" s="218"/>
      <c r="L25" s="217"/>
      <c r="M25" s="217"/>
      <c r="N25" s="218"/>
      <c r="O25" s="218"/>
      <c r="P25" s="218"/>
      <c r="Q25" s="218"/>
      <c r="R25" s="218"/>
      <c r="S25" s="218"/>
      <c r="T25" s="218"/>
      <c r="U25" s="218"/>
      <c r="V25" s="218"/>
      <c r="W25" s="218"/>
      <c r="X25" s="218"/>
      <c r="Y25" s="217"/>
      <c r="Z25" s="217"/>
      <c r="AA25" s="218"/>
      <c r="AB25" s="350"/>
      <c r="AC25" s="350"/>
      <c r="AD25" s="350"/>
      <c r="AF25" s="350"/>
      <c r="AH25" s="350"/>
      <c r="AI25" s="350"/>
      <c r="AJ25" s="350"/>
    </row>
    <row r="26" spans="1:36">
      <c r="D26" s="102"/>
      <c r="E26" s="102"/>
      <c r="J26" s="218"/>
      <c r="K26" s="218"/>
      <c r="L26" s="218"/>
      <c r="M26" s="218"/>
      <c r="N26" s="218"/>
      <c r="O26" s="218"/>
      <c r="P26" s="218"/>
      <c r="Q26" s="218"/>
      <c r="R26" s="218"/>
      <c r="S26" s="218"/>
      <c r="T26" s="218"/>
      <c r="U26" s="218"/>
      <c r="V26" s="218"/>
      <c r="W26" s="218"/>
      <c r="X26" s="218"/>
      <c r="Y26" s="218"/>
      <c r="Z26" s="218"/>
      <c r="AA26" s="218"/>
    </row>
    <row r="27" spans="1:36">
      <c r="Y27" s="137"/>
      <c r="Z27" s="137"/>
    </row>
  </sheetData>
  <mergeCells count="11">
    <mergeCell ref="AH3:AJ3"/>
    <mergeCell ref="O2:AA2"/>
    <mergeCell ref="O3:S3"/>
    <mergeCell ref="T3:V3"/>
    <mergeCell ref="W3:AA3"/>
    <mergeCell ref="AE3:AG3"/>
    <mergeCell ref="G3:I3"/>
    <mergeCell ref="J3:N3"/>
    <mergeCell ref="A1:AA1"/>
    <mergeCell ref="B2:N2"/>
    <mergeCell ref="B3:F3"/>
  </mergeCells>
  <phoneticPr fontId="24" type="noConversion"/>
  <pageMargins left="0.39370078740157483" right="0" top="0.19685039370078741" bottom="0.19685039370078741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FF00"/>
  </sheetPr>
  <dimension ref="A1:AC36"/>
  <sheetViews>
    <sheetView zoomScale="80" zoomScaleNormal="8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A27" sqref="AA27"/>
    </sheetView>
  </sheetViews>
  <sheetFormatPr defaultRowHeight="15"/>
  <cols>
    <col min="1" max="1" width="11" customWidth="1"/>
    <col min="2" max="2" width="4.6328125" customWidth="1"/>
    <col min="3" max="3" width="6.08984375" customWidth="1"/>
    <col min="4" max="4" width="4.6328125" customWidth="1"/>
    <col min="5" max="5" width="5.08984375" customWidth="1"/>
    <col min="6" max="7" width="5.6328125" customWidth="1"/>
    <col min="8" max="8" width="4.81640625" customWidth="1"/>
    <col min="9" max="9" width="5.6328125" customWidth="1"/>
    <col min="10" max="10" width="5.90625" customWidth="1"/>
    <col min="11" max="11" width="6.1796875" customWidth="1"/>
    <col min="12" max="12" width="5.36328125" customWidth="1"/>
    <col min="13" max="15" width="5" customWidth="1"/>
    <col min="16" max="16" width="4.6328125" customWidth="1"/>
    <col min="17" max="17" width="5" customWidth="1"/>
    <col min="18" max="18" width="4.81640625" customWidth="1"/>
    <col min="19" max="23" width="5.6328125" customWidth="1"/>
    <col min="24" max="24" width="6.1796875" customWidth="1"/>
    <col min="25" max="26" width="5.6328125" customWidth="1"/>
    <col min="27" max="27" width="4.08984375" customWidth="1"/>
    <col min="28" max="28" width="5" customWidth="1"/>
    <col min="29" max="29" width="5.6328125" customWidth="1"/>
  </cols>
  <sheetData>
    <row r="1" spans="1:29" ht="17.399999999999999" customHeight="1">
      <c r="A1" t="s">
        <v>192</v>
      </c>
      <c r="B1" s="1007" t="s">
        <v>421</v>
      </c>
      <c r="C1" s="1007"/>
      <c r="D1" s="1007"/>
      <c r="E1" s="1007"/>
      <c r="F1" s="1007"/>
      <c r="G1" s="1007"/>
      <c r="H1" s="1007"/>
      <c r="I1" s="1007"/>
      <c r="J1" s="1007"/>
      <c r="K1" s="1007"/>
      <c r="L1" s="1007"/>
      <c r="M1" s="1007"/>
      <c r="N1" s="1007"/>
      <c r="O1" s="1007"/>
      <c r="P1" s="1007"/>
      <c r="Q1" s="1007"/>
      <c r="R1" s="1007"/>
      <c r="S1" s="1007"/>
      <c r="T1" s="1007"/>
      <c r="U1" s="1007"/>
      <c r="V1" s="1007"/>
      <c r="W1" s="1007"/>
      <c r="X1" s="1007"/>
      <c r="Y1" s="1007"/>
      <c r="Z1" s="1007"/>
      <c r="AA1" s="1007"/>
      <c r="AB1" s="1007"/>
      <c r="AC1" s="1007"/>
    </row>
    <row r="2" spans="1:29" ht="15.6" customHeight="1" thickBot="1">
      <c r="A2" s="9"/>
      <c r="B2" s="1008"/>
      <c r="C2" s="1008"/>
      <c r="D2" s="1008"/>
      <c r="E2" s="1008"/>
      <c r="F2" s="1008"/>
      <c r="G2" s="1008"/>
      <c r="H2" s="1008"/>
      <c r="I2" s="1008"/>
      <c r="J2" s="1008"/>
      <c r="K2" s="1008"/>
      <c r="L2" s="1008"/>
      <c r="M2" s="1008"/>
      <c r="N2" s="1008"/>
      <c r="O2" s="1008"/>
      <c r="P2" s="1008"/>
      <c r="Q2" s="1008"/>
      <c r="R2" s="1008"/>
      <c r="S2" s="1008"/>
      <c r="T2" s="1008"/>
      <c r="U2" s="1008"/>
      <c r="V2" s="1008"/>
      <c r="W2" s="1008"/>
      <c r="X2" s="1008"/>
      <c r="Y2" s="1008"/>
      <c r="Z2" s="1008"/>
      <c r="AA2" s="1008"/>
      <c r="AB2" s="1008"/>
      <c r="AC2" s="1008"/>
    </row>
    <row r="3" spans="1:29" ht="19.95" customHeight="1" thickBot="1">
      <c r="A3" s="889" t="s">
        <v>152</v>
      </c>
      <c r="B3" s="986" t="s">
        <v>417</v>
      </c>
      <c r="C3" s="987"/>
      <c r="D3" s="987"/>
      <c r="E3" s="987"/>
      <c r="F3" s="987"/>
      <c r="G3" s="987"/>
      <c r="H3" s="987"/>
      <c r="I3" s="987"/>
      <c r="J3" s="987"/>
      <c r="K3" s="987"/>
      <c r="L3" s="988"/>
      <c r="M3" s="989" t="s">
        <v>422</v>
      </c>
      <c r="N3" s="990"/>
      <c r="O3" s="990"/>
      <c r="P3" s="990"/>
      <c r="Q3" s="990"/>
      <c r="R3" s="990"/>
      <c r="S3" s="990"/>
      <c r="T3" s="990"/>
      <c r="U3" s="990"/>
      <c r="V3" s="990"/>
      <c r="W3" s="991"/>
      <c r="X3" s="978" t="s">
        <v>131</v>
      </c>
      <c r="Y3" s="979"/>
      <c r="Z3" s="979"/>
      <c r="AA3" s="979"/>
      <c r="AB3" s="979"/>
      <c r="AC3" s="980"/>
    </row>
    <row r="4" spans="1:29" ht="19.2" customHeight="1" thickBot="1">
      <c r="A4" s="891"/>
      <c r="B4" s="992" t="s">
        <v>176</v>
      </c>
      <c r="C4" s="993"/>
      <c r="D4" s="179" t="s">
        <v>61</v>
      </c>
      <c r="E4" s="180"/>
      <c r="F4" s="181" t="s">
        <v>177</v>
      </c>
      <c r="G4" s="181"/>
      <c r="H4" s="181"/>
      <c r="I4" s="182"/>
      <c r="J4" s="861" t="s">
        <v>62</v>
      </c>
      <c r="K4" s="996"/>
      <c r="L4" s="999" t="s">
        <v>178</v>
      </c>
      <c r="M4" s="992" t="s">
        <v>176</v>
      </c>
      <c r="N4" s="993"/>
      <c r="O4" s="179" t="s">
        <v>61</v>
      </c>
      <c r="P4" s="180"/>
      <c r="Q4" s="183" t="s">
        <v>193</v>
      </c>
      <c r="R4" s="183"/>
      <c r="S4" s="183"/>
      <c r="T4" s="184"/>
      <c r="U4" s="1017" t="s">
        <v>194</v>
      </c>
      <c r="V4" s="1018"/>
      <c r="W4" s="1005" t="s">
        <v>195</v>
      </c>
      <c r="X4" s="861" t="s">
        <v>196</v>
      </c>
      <c r="Y4" s="1014"/>
      <c r="Z4" s="1011" t="s">
        <v>197</v>
      </c>
      <c r="AA4" s="179" t="s">
        <v>61</v>
      </c>
      <c r="AB4" s="180"/>
      <c r="AC4" s="999" t="s">
        <v>198</v>
      </c>
    </row>
    <row r="5" spans="1:29" s="317" customFormat="1" ht="19.95" customHeight="1" thickBot="1">
      <c r="A5" s="891"/>
      <c r="B5" s="994"/>
      <c r="C5" s="995"/>
      <c r="D5" s="1002">
        <v>42614</v>
      </c>
      <c r="E5" s="1002">
        <v>42948</v>
      </c>
      <c r="F5" s="1009" t="s">
        <v>419</v>
      </c>
      <c r="G5" s="1010"/>
      <c r="H5" s="1009" t="s">
        <v>420</v>
      </c>
      <c r="I5" s="1010"/>
      <c r="J5" s="997"/>
      <c r="K5" s="998"/>
      <c r="L5" s="1000"/>
      <c r="M5" s="994"/>
      <c r="N5" s="995"/>
      <c r="O5" s="1002">
        <v>42644</v>
      </c>
      <c r="P5" s="1002">
        <v>43009</v>
      </c>
      <c r="Q5" s="1009" t="s">
        <v>419</v>
      </c>
      <c r="R5" s="1010"/>
      <c r="S5" s="1009" t="s">
        <v>420</v>
      </c>
      <c r="T5" s="1010"/>
      <c r="U5" s="1019"/>
      <c r="V5" s="1020"/>
      <c r="W5" s="1006"/>
      <c r="X5" s="1015"/>
      <c r="Y5" s="1016"/>
      <c r="Z5" s="1012"/>
      <c r="AA5" s="1002">
        <v>42644</v>
      </c>
      <c r="AB5" s="1002">
        <v>43009</v>
      </c>
      <c r="AC5" s="1000"/>
    </row>
    <row r="6" spans="1:29" s="317" customFormat="1" ht="19.95" customHeight="1">
      <c r="A6" s="891"/>
      <c r="B6" s="606" t="s">
        <v>418</v>
      </c>
      <c r="C6" s="606" t="s">
        <v>418</v>
      </c>
      <c r="D6" s="1004"/>
      <c r="E6" s="1003"/>
      <c r="F6" s="607" t="s">
        <v>64</v>
      </c>
      <c r="G6" s="607" t="s">
        <v>65</v>
      </c>
      <c r="H6" s="607" t="s">
        <v>64</v>
      </c>
      <c r="I6" s="607" t="s">
        <v>65</v>
      </c>
      <c r="J6" s="606" t="s">
        <v>418</v>
      </c>
      <c r="K6" s="606" t="s">
        <v>418</v>
      </c>
      <c r="L6" s="1000"/>
      <c r="M6" s="606" t="s">
        <v>418</v>
      </c>
      <c r="N6" s="606" t="s">
        <v>418</v>
      </c>
      <c r="O6" s="1004"/>
      <c r="P6" s="1003"/>
      <c r="Q6" s="608" t="s">
        <v>64</v>
      </c>
      <c r="R6" s="607" t="s">
        <v>65</v>
      </c>
      <c r="S6" s="607" t="s">
        <v>64</v>
      </c>
      <c r="T6" s="607" t="s">
        <v>65</v>
      </c>
      <c r="U6" s="606" t="s">
        <v>418</v>
      </c>
      <c r="V6" s="606" t="s">
        <v>418</v>
      </c>
      <c r="W6" s="1006"/>
      <c r="X6" s="606" t="s">
        <v>418</v>
      </c>
      <c r="Y6" s="606" t="s">
        <v>418</v>
      </c>
      <c r="Z6" s="1012"/>
      <c r="AA6" s="1004"/>
      <c r="AB6" s="1003"/>
      <c r="AC6" s="1000"/>
    </row>
    <row r="7" spans="1:29" s="317" customFormat="1" ht="19.95" customHeight="1" thickBot="1">
      <c r="A7" s="890"/>
      <c r="B7" s="609">
        <v>2016</v>
      </c>
      <c r="C7" s="609">
        <v>2017</v>
      </c>
      <c r="D7" s="1004"/>
      <c r="E7" s="1003"/>
      <c r="F7" s="610" t="s">
        <v>66</v>
      </c>
      <c r="G7" s="610" t="s">
        <v>67</v>
      </c>
      <c r="H7" s="610" t="s">
        <v>66</v>
      </c>
      <c r="I7" s="610" t="s">
        <v>67</v>
      </c>
      <c r="J7" s="609">
        <v>2016</v>
      </c>
      <c r="K7" s="609">
        <v>2017</v>
      </c>
      <c r="L7" s="1001"/>
      <c r="M7" s="609">
        <v>2016</v>
      </c>
      <c r="N7" s="609">
        <v>2017</v>
      </c>
      <c r="O7" s="1004"/>
      <c r="P7" s="1003"/>
      <c r="Q7" s="611" t="s">
        <v>66</v>
      </c>
      <c r="R7" s="612" t="s">
        <v>67</v>
      </c>
      <c r="S7" s="612" t="s">
        <v>66</v>
      </c>
      <c r="T7" s="612" t="s">
        <v>67</v>
      </c>
      <c r="U7" s="609">
        <v>2016</v>
      </c>
      <c r="V7" s="609">
        <v>2017</v>
      </c>
      <c r="W7" s="1006"/>
      <c r="X7" s="609">
        <v>2016</v>
      </c>
      <c r="Y7" s="609">
        <v>2017</v>
      </c>
      <c r="Z7" s="1013"/>
      <c r="AA7" s="1004"/>
      <c r="AB7" s="1003"/>
      <c r="AC7" s="1001"/>
    </row>
    <row r="8" spans="1:29" ht="34.950000000000003" customHeight="1">
      <c r="A8" s="343" t="s">
        <v>92</v>
      </c>
      <c r="B8" s="85">
        <v>2015</v>
      </c>
      <c r="C8" s="85">
        <v>2082</v>
      </c>
      <c r="D8" s="185">
        <v>850</v>
      </c>
      <c r="E8" s="185">
        <v>850</v>
      </c>
      <c r="F8" s="106">
        <f>SUM(B8-D8)</f>
        <v>1165</v>
      </c>
      <c r="G8" s="188">
        <f>SUM(F8*0.6)</f>
        <v>699</v>
      </c>
      <c r="H8" s="47">
        <f>SUM(C8-E8)</f>
        <v>1232</v>
      </c>
      <c r="I8" s="85">
        <f>SUM(H8*0.6)</f>
        <v>739.19999999999993</v>
      </c>
      <c r="J8" s="187">
        <f>SUM(D8+G8)</f>
        <v>1549</v>
      </c>
      <c r="K8" s="188">
        <f>SUM(E8+I8)</f>
        <v>1589.1999999999998</v>
      </c>
      <c r="L8" s="309">
        <f>SUM(K8/J8)*100</f>
        <v>102.59522272433827</v>
      </c>
      <c r="M8" s="293">
        <v>70</v>
      </c>
      <c r="N8" s="293">
        <v>50</v>
      </c>
      <c r="O8" s="293">
        <v>21</v>
      </c>
      <c r="P8" s="293">
        <v>21</v>
      </c>
      <c r="Q8" s="257">
        <f>SUM(M8-O8)</f>
        <v>49</v>
      </c>
      <c r="R8" s="258">
        <f t="shared" ref="R8:R25" si="0">SUM(Q8*0.6)</f>
        <v>29.4</v>
      </c>
      <c r="S8" s="259">
        <f>SUM(N8-P8)</f>
        <v>29</v>
      </c>
      <c r="T8" s="258">
        <f t="shared" ref="T8:T25" si="1">SUM(S8*0.6)</f>
        <v>17.399999999999999</v>
      </c>
      <c r="U8" s="258">
        <f>SUM(O8+R8)</f>
        <v>50.4</v>
      </c>
      <c r="V8" s="258">
        <f>SUM(P8+T8)</f>
        <v>38.4</v>
      </c>
      <c r="W8" s="260">
        <f>SUM(V8/U8)*100</f>
        <v>76.19047619047619</v>
      </c>
      <c r="X8" s="189">
        <f>J8+U8</f>
        <v>1599.4</v>
      </c>
      <c r="Y8" s="188">
        <f>K8+V8</f>
        <v>1627.6</v>
      </c>
      <c r="Z8" s="190">
        <f>Y8/X8*100</f>
        <v>101.76316118544453</v>
      </c>
      <c r="AA8" s="191">
        <f>D8+O8</f>
        <v>871</v>
      </c>
      <c r="AB8" s="186">
        <f>E8+P8</f>
        <v>871</v>
      </c>
      <c r="AC8" s="226">
        <f>AB8/AA8*100</f>
        <v>100</v>
      </c>
    </row>
    <row r="9" spans="1:29" ht="34.950000000000003" customHeight="1">
      <c r="A9" s="344" t="s">
        <v>93</v>
      </c>
      <c r="B9" s="87">
        <v>386</v>
      </c>
      <c r="C9" s="87">
        <v>277</v>
      </c>
      <c r="D9" s="192"/>
      <c r="E9" s="192"/>
      <c r="F9" s="105">
        <f t="shared" ref="F9:F24" si="2">SUM(B9-D9)</f>
        <v>386</v>
      </c>
      <c r="G9" s="44">
        <f t="shared" ref="G9:G24" si="3">SUM(F9*0.6)</f>
        <v>231.6</v>
      </c>
      <c r="H9" s="35">
        <f t="shared" ref="H9:H24" si="4">SUM(C9-E9)</f>
        <v>277</v>
      </c>
      <c r="I9" s="87">
        <f t="shared" ref="I9:I24" si="5">SUM(H9*0.6)</f>
        <v>166.2</v>
      </c>
      <c r="J9" s="194">
        <f>SUM(D9+G9)</f>
        <v>231.6</v>
      </c>
      <c r="K9" s="44">
        <f>SUM(E9+I9)</f>
        <v>166.2</v>
      </c>
      <c r="L9" s="199">
        <f t="shared" ref="L9:L24" si="6">SUM(K9/J9)*100</f>
        <v>71.761658031088089</v>
      </c>
      <c r="M9" s="294">
        <v>10</v>
      </c>
      <c r="N9" s="294">
        <v>10</v>
      </c>
      <c r="O9" s="294">
        <v>2</v>
      </c>
      <c r="P9" s="294">
        <v>2</v>
      </c>
      <c r="Q9" s="261">
        <f t="shared" ref="Q9:Q24" si="7">SUM(M9-O9)</f>
        <v>8</v>
      </c>
      <c r="R9" s="262">
        <f t="shared" si="0"/>
        <v>4.8</v>
      </c>
      <c r="S9" s="263">
        <f t="shared" ref="S9:S24" si="8">SUM(N9-P9)</f>
        <v>8</v>
      </c>
      <c r="T9" s="262">
        <f t="shared" si="1"/>
        <v>4.8</v>
      </c>
      <c r="U9" s="262">
        <f>SUM(O9+R9)</f>
        <v>6.8</v>
      </c>
      <c r="V9" s="262">
        <f>SUM(P9+T9)</f>
        <v>6.8</v>
      </c>
      <c r="W9" s="255">
        <f t="shared" ref="W9:W24" si="9">SUM(V9/U9)*100</f>
        <v>100</v>
      </c>
      <c r="X9" s="196">
        <f t="shared" ref="X9:Y24" si="10">J9+U9</f>
        <v>238.4</v>
      </c>
      <c r="Y9" s="44">
        <f t="shared" si="10"/>
        <v>173</v>
      </c>
      <c r="Z9" s="197">
        <f t="shared" ref="Z9:Z25" si="11">Y9/X9*100</f>
        <v>72.567114093959731</v>
      </c>
      <c r="AA9" s="198">
        <f t="shared" ref="AA9:AB24" si="12">D9+O9</f>
        <v>2</v>
      </c>
      <c r="AB9" s="193">
        <f t="shared" si="12"/>
        <v>2</v>
      </c>
      <c r="AC9" s="96">
        <f t="shared" ref="AC9:AC25" si="13">AB9/AA9*100</f>
        <v>100</v>
      </c>
    </row>
    <row r="10" spans="1:29" ht="34.950000000000003" customHeight="1">
      <c r="A10" s="344" t="s">
        <v>94</v>
      </c>
      <c r="B10" s="87"/>
      <c r="C10" s="87"/>
      <c r="D10" s="192"/>
      <c r="E10" s="192"/>
      <c r="F10" s="105"/>
      <c r="G10" s="193"/>
      <c r="H10" s="35"/>
      <c r="I10" s="87"/>
      <c r="J10" s="194"/>
      <c r="K10" s="44"/>
      <c r="L10" s="199"/>
      <c r="M10" s="294">
        <v>44</v>
      </c>
      <c r="N10" s="294">
        <v>52</v>
      </c>
      <c r="O10" s="294">
        <v>12</v>
      </c>
      <c r="P10" s="294">
        <v>11</v>
      </c>
      <c r="Q10" s="261">
        <f t="shared" si="7"/>
        <v>32</v>
      </c>
      <c r="R10" s="262">
        <f t="shared" si="0"/>
        <v>19.2</v>
      </c>
      <c r="S10" s="263">
        <f t="shared" si="8"/>
        <v>41</v>
      </c>
      <c r="T10" s="262">
        <f t="shared" si="1"/>
        <v>24.599999999999998</v>
      </c>
      <c r="U10" s="262">
        <f t="shared" ref="U10:U24" si="14">SUM(O10+R10)</f>
        <v>31.2</v>
      </c>
      <c r="V10" s="262">
        <f t="shared" ref="V10:V24" si="15">SUM(P10+T10)</f>
        <v>35.599999999999994</v>
      </c>
      <c r="W10" s="254">
        <f t="shared" si="9"/>
        <v>114.1025641025641</v>
      </c>
      <c r="X10" s="196">
        <f t="shared" si="10"/>
        <v>31.2</v>
      </c>
      <c r="Y10" s="44">
        <f t="shared" si="10"/>
        <v>35.599999999999994</v>
      </c>
      <c r="Z10" s="197">
        <f t="shared" si="11"/>
        <v>114.1025641025641</v>
      </c>
      <c r="AA10" s="198">
        <f t="shared" si="12"/>
        <v>12</v>
      </c>
      <c r="AB10" s="193">
        <f t="shared" si="12"/>
        <v>11</v>
      </c>
      <c r="AC10" s="100">
        <f t="shared" si="13"/>
        <v>91.666666666666657</v>
      </c>
    </row>
    <row r="11" spans="1:29" ht="34.950000000000003" customHeight="1">
      <c r="A11" s="344" t="s">
        <v>95</v>
      </c>
      <c r="B11" s="87">
        <v>1797</v>
      </c>
      <c r="C11" s="87">
        <v>1855</v>
      </c>
      <c r="D11" s="192">
        <v>609</v>
      </c>
      <c r="E11" s="192">
        <v>639</v>
      </c>
      <c r="F11" s="105">
        <f t="shared" si="2"/>
        <v>1188</v>
      </c>
      <c r="G11" s="44">
        <f t="shared" si="3"/>
        <v>712.8</v>
      </c>
      <c r="H11" s="35">
        <f t="shared" si="4"/>
        <v>1216</v>
      </c>
      <c r="I11" s="87">
        <f t="shared" si="5"/>
        <v>729.6</v>
      </c>
      <c r="J11" s="194">
        <f>SUM(D11+G11)</f>
        <v>1321.8</v>
      </c>
      <c r="K11" s="44">
        <f>SUM(E11+I11)</f>
        <v>1368.6</v>
      </c>
      <c r="L11" s="195">
        <f t="shared" si="6"/>
        <v>103.5406264185202</v>
      </c>
      <c r="M11" s="294">
        <v>40</v>
      </c>
      <c r="N11" s="294">
        <v>40</v>
      </c>
      <c r="O11" s="294">
        <v>10</v>
      </c>
      <c r="P11" s="294">
        <v>12</v>
      </c>
      <c r="Q11" s="261">
        <f t="shared" si="7"/>
        <v>30</v>
      </c>
      <c r="R11" s="262">
        <f t="shared" si="0"/>
        <v>18</v>
      </c>
      <c r="S11" s="263">
        <f t="shared" si="8"/>
        <v>28</v>
      </c>
      <c r="T11" s="262">
        <f t="shared" si="1"/>
        <v>16.8</v>
      </c>
      <c r="U11" s="262">
        <f t="shared" si="14"/>
        <v>28</v>
      </c>
      <c r="V11" s="262">
        <f t="shared" si="15"/>
        <v>28.8</v>
      </c>
      <c r="W11" s="255">
        <f t="shared" si="9"/>
        <v>102.85714285714288</v>
      </c>
      <c r="X11" s="196">
        <f t="shared" si="10"/>
        <v>1349.8</v>
      </c>
      <c r="Y11" s="44">
        <f t="shared" si="10"/>
        <v>1397.3999999999999</v>
      </c>
      <c r="Z11" s="197">
        <f t="shared" si="11"/>
        <v>103.5264483627204</v>
      </c>
      <c r="AA11" s="198">
        <f t="shared" si="12"/>
        <v>619</v>
      </c>
      <c r="AB11" s="193">
        <f t="shared" si="12"/>
        <v>651</v>
      </c>
      <c r="AC11" s="100">
        <f t="shared" si="13"/>
        <v>105.16962843295639</v>
      </c>
    </row>
    <row r="12" spans="1:29" ht="34.950000000000003" customHeight="1">
      <c r="A12" s="344" t="s">
        <v>96</v>
      </c>
      <c r="B12" s="87"/>
      <c r="C12" s="87"/>
      <c r="D12" s="192"/>
      <c r="E12" s="192"/>
      <c r="F12" s="105"/>
      <c r="G12" s="193"/>
      <c r="H12" s="35"/>
      <c r="I12" s="87"/>
      <c r="J12" s="194"/>
      <c r="K12" s="44"/>
      <c r="L12" s="199"/>
      <c r="M12" s="294">
        <v>61</v>
      </c>
      <c r="N12" s="294">
        <v>61</v>
      </c>
      <c r="O12" s="294">
        <v>16</v>
      </c>
      <c r="P12" s="294">
        <v>16</v>
      </c>
      <c r="Q12" s="261">
        <f t="shared" si="7"/>
        <v>45</v>
      </c>
      <c r="R12" s="262">
        <f t="shared" si="0"/>
        <v>27</v>
      </c>
      <c r="S12" s="263">
        <f t="shared" si="8"/>
        <v>45</v>
      </c>
      <c r="T12" s="262">
        <f t="shared" si="1"/>
        <v>27</v>
      </c>
      <c r="U12" s="262">
        <f t="shared" si="14"/>
        <v>43</v>
      </c>
      <c r="V12" s="262">
        <f t="shared" si="15"/>
        <v>43</v>
      </c>
      <c r="W12" s="255">
        <f t="shared" si="9"/>
        <v>100</v>
      </c>
      <c r="X12" s="196">
        <f t="shared" si="10"/>
        <v>43</v>
      </c>
      <c r="Y12" s="44">
        <f t="shared" si="10"/>
        <v>43</v>
      </c>
      <c r="Z12" s="197">
        <f t="shared" si="11"/>
        <v>100</v>
      </c>
      <c r="AA12" s="198">
        <f t="shared" si="12"/>
        <v>16</v>
      </c>
      <c r="AB12" s="193">
        <f t="shared" si="12"/>
        <v>16</v>
      </c>
      <c r="AC12" s="96">
        <f t="shared" si="13"/>
        <v>100</v>
      </c>
    </row>
    <row r="13" spans="1:29" ht="34.950000000000003" customHeight="1">
      <c r="A13" s="344" t="s">
        <v>97</v>
      </c>
      <c r="B13" s="87"/>
      <c r="C13" s="87"/>
      <c r="D13" s="192"/>
      <c r="E13" s="192"/>
      <c r="F13" s="105">
        <f t="shared" si="2"/>
        <v>0</v>
      </c>
      <c r="G13" s="193">
        <f t="shared" si="3"/>
        <v>0</v>
      </c>
      <c r="H13" s="35">
        <f t="shared" si="4"/>
        <v>0</v>
      </c>
      <c r="I13" s="87">
        <f t="shared" si="5"/>
        <v>0</v>
      </c>
      <c r="J13" s="194">
        <f>SUM(D13+G13)</f>
        <v>0</v>
      </c>
      <c r="K13" s="44">
        <f>SUM(E13+I13)</f>
        <v>0</v>
      </c>
      <c r="L13" s="199"/>
      <c r="M13" s="294">
        <v>60</v>
      </c>
      <c r="N13" s="294">
        <v>57</v>
      </c>
      <c r="O13" s="294">
        <v>20</v>
      </c>
      <c r="P13" s="294">
        <v>17</v>
      </c>
      <c r="Q13" s="261">
        <f t="shared" si="7"/>
        <v>40</v>
      </c>
      <c r="R13" s="262">
        <f t="shared" si="0"/>
        <v>24</v>
      </c>
      <c r="S13" s="263">
        <f t="shared" si="8"/>
        <v>40</v>
      </c>
      <c r="T13" s="262">
        <f t="shared" si="1"/>
        <v>24</v>
      </c>
      <c r="U13" s="262">
        <f t="shared" si="14"/>
        <v>44</v>
      </c>
      <c r="V13" s="262">
        <f t="shared" si="15"/>
        <v>41</v>
      </c>
      <c r="W13" s="255">
        <f t="shared" si="9"/>
        <v>93.181818181818173</v>
      </c>
      <c r="X13" s="196">
        <f t="shared" si="10"/>
        <v>44</v>
      </c>
      <c r="Y13" s="44">
        <f t="shared" si="10"/>
        <v>41</v>
      </c>
      <c r="Z13" s="197">
        <f t="shared" si="11"/>
        <v>93.181818181818173</v>
      </c>
      <c r="AA13" s="198">
        <f t="shared" si="12"/>
        <v>20</v>
      </c>
      <c r="AB13" s="193">
        <f t="shared" si="12"/>
        <v>17</v>
      </c>
      <c r="AC13" s="100">
        <f t="shared" si="13"/>
        <v>85</v>
      </c>
    </row>
    <row r="14" spans="1:29" ht="34.950000000000003" customHeight="1">
      <c r="A14" s="344" t="s">
        <v>98</v>
      </c>
      <c r="B14" s="87">
        <v>1149</v>
      </c>
      <c r="C14" s="87">
        <v>1190</v>
      </c>
      <c r="D14" s="192">
        <v>350</v>
      </c>
      <c r="E14" s="192">
        <v>350</v>
      </c>
      <c r="F14" s="105">
        <f t="shared" si="2"/>
        <v>799</v>
      </c>
      <c r="G14" s="44">
        <f t="shared" si="3"/>
        <v>479.4</v>
      </c>
      <c r="H14" s="35">
        <f t="shared" si="4"/>
        <v>840</v>
      </c>
      <c r="I14" s="87">
        <f t="shared" si="5"/>
        <v>504</v>
      </c>
      <c r="J14" s="194">
        <f>SUM(D14+G14)</f>
        <v>829.4</v>
      </c>
      <c r="K14" s="44">
        <f>SUM(E14+I14)</f>
        <v>854</v>
      </c>
      <c r="L14" s="195">
        <f t="shared" si="6"/>
        <v>102.96599951772365</v>
      </c>
      <c r="M14" s="294">
        <v>69</v>
      </c>
      <c r="N14" s="294">
        <v>63</v>
      </c>
      <c r="O14" s="294">
        <v>25</v>
      </c>
      <c r="P14" s="294">
        <v>24</v>
      </c>
      <c r="Q14" s="261">
        <f t="shared" si="7"/>
        <v>44</v>
      </c>
      <c r="R14" s="262">
        <f t="shared" si="0"/>
        <v>26.4</v>
      </c>
      <c r="S14" s="263">
        <f t="shared" si="8"/>
        <v>39</v>
      </c>
      <c r="T14" s="262">
        <f t="shared" si="1"/>
        <v>23.4</v>
      </c>
      <c r="U14" s="262">
        <f t="shared" si="14"/>
        <v>51.4</v>
      </c>
      <c r="V14" s="262">
        <f t="shared" si="15"/>
        <v>47.4</v>
      </c>
      <c r="W14" s="255">
        <f t="shared" si="9"/>
        <v>92.217898832684824</v>
      </c>
      <c r="X14" s="196">
        <f t="shared" si="10"/>
        <v>880.8</v>
      </c>
      <c r="Y14" s="44">
        <f t="shared" si="10"/>
        <v>901.4</v>
      </c>
      <c r="Z14" s="200">
        <f t="shared" si="11"/>
        <v>102.33878292461398</v>
      </c>
      <c r="AA14" s="198">
        <f t="shared" si="12"/>
        <v>375</v>
      </c>
      <c r="AB14" s="193">
        <f t="shared" si="12"/>
        <v>374</v>
      </c>
      <c r="AC14" s="96">
        <f t="shared" si="13"/>
        <v>99.733333333333334</v>
      </c>
    </row>
    <row r="15" spans="1:29" ht="34.950000000000003" customHeight="1">
      <c r="A15" s="345" t="s">
        <v>99</v>
      </c>
      <c r="B15" s="87">
        <v>1942</v>
      </c>
      <c r="C15" s="87">
        <v>1871</v>
      </c>
      <c r="D15" s="192">
        <v>683</v>
      </c>
      <c r="E15" s="192">
        <v>701</v>
      </c>
      <c r="F15" s="105">
        <f t="shared" si="2"/>
        <v>1259</v>
      </c>
      <c r="G15" s="44">
        <f t="shared" si="3"/>
        <v>755.4</v>
      </c>
      <c r="H15" s="35">
        <f t="shared" si="4"/>
        <v>1170</v>
      </c>
      <c r="I15" s="87">
        <f t="shared" si="5"/>
        <v>702</v>
      </c>
      <c r="J15" s="194">
        <f>SUM(D15+G15)</f>
        <v>1438.4</v>
      </c>
      <c r="K15" s="44">
        <f>SUM(E15+I15)</f>
        <v>1403</v>
      </c>
      <c r="L15" s="199">
        <f t="shared" si="6"/>
        <v>97.538932146829808</v>
      </c>
      <c r="M15" s="294">
        <v>68</v>
      </c>
      <c r="N15" s="294">
        <v>61</v>
      </c>
      <c r="O15" s="294">
        <v>33</v>
      </c>
      <c r="P15" s="294">
        <v>35</v>
      </c>
      <c r="Q15" s="261">
        <f t="shared" si="7"/>
        <v>35</v>
      </c>
      <c r="R15" s="262">
        <f t="shared" si="0"/>
        <v>21</v>
      </c>
      <c r="S15" s="263">
        <f t="shared" si="8"/>
        <v>26</v>
      </c>
      <c r="T15" s="262">
        <f t="shared" si="1"/>
        <v>15.6</v>
      </c>
      <c r="U15" s="262">
        <f t="shared" si="14"/>
        <v>54</v>
      </c>
      <c r="V15" s="262">
        <f t="shared" si="15"/>
        <v>50.6</v>
      </c>
      <c r="W15" s="255">
        <f t="shared" si="9"/>
        <v>93.703703703703709</v>
      </c>
      <c r="X15" s="196">
        <f t="shared" si="10"/>
        <v>1492.4</v>
      </c>
      <c r="Y15" s="44">
        <f t="shared" si="10"/>
        <v>1453.6</v>
      </c>
      <c r="Z15" s="197">
        <f t="shared" si="11"/>
        <v>97.400160814794944</v>
      </c>
      <c r="AA15" s="198">
        <f t="shared" si="12"/>
        <v>716</v>
      </c>
      <c r="AB15" s="193">
        <f t="shared" si="12"/>
        <v>736</v>
      </c>
      <c r="AC15" s="96">
        <f t="shared" si="13"/>
        <v>102.79329608938548</v>
      </c>
    </row>
    <row r="16" spans="1:29" ht="34.950000000000003" customHeight="1">
      <c r="A16" s="344" t="s">
        <v>100</v>
      </c>
      <c r="B16" s="87"/>
      <c r="C16" s="87"/>
      <c r="D16" s="192"/>
      <c r="E16" s="192"/>
      <c r="F16" s="105"/>
      <c r="G16" s="193"/>
      <c r="H16" s="35"/>
      <c r="I16" s="87"/>
      <c r="J16" s="194"/>
      <c r="K16" s="44"/>
      <c r="L16" s="199"/>
      <c r="M16" s="294">
        <v>31</v>
      </c>
      <c r="N16" s="294">
        <v>18</v>
      </c>
      <c r="O16" s="294">
        <v>11</v>
      </c>
      <c r="P16" s="294">
        <v>11</v>
      </c>
      <c r="Q16" s="261">
        <f t="shared" si="7"/>
        <v>20</v>
      </c>
      <c r="R16" s="262">
        <f t="shared" si="0"/>
        <v>12</v>
      </c>
      <c r="S16" s="263">
        <f t="shared" si="8"/>
        <v>7</v>
      </c>
      <c r="T16" s="262">
        <f t="shared" si="1"/>
        <v>4.2</v>
      </c>
      <c r="U16" s="262">
        <f t="shared" si="14"/>
        <v>23</v>
      </c>
      <c r="V16" s="262">
        <f t="shared" si="15"/>
        <v>15.2</v>
      </c>
      <c r="W16" s="254">
        <f t="shared" si="9"/>
        <v>66.086956521739125</v>
      </c>
      <c r="X16" s="196">
        <f t="shared" si="10"/>
        <v>23</v>
      </c>
      <c r="Y16" s="44">
        <f t="shared" si="10"/>
        <v>15.2</v>
      </c>
      <c r="Z16" s="200">
        <f t="shared" si="11"/>
        <v>66.086956521739125</v>
      </c>
      <c r="AA16" s="198">
        <f t="shared" si="12"/>
        <v>11</v>
      </c>
      <c r="AB16" s="193">
        <f t="shared" si="12"/>
        <v>11</v>
      </c>
      <c r="AC16" s="100">
        <f t="shared" si="13"/>
        <v>100</v>
      </c>
    </row>
    <row r="17" spans="1:29" ht="34.950000000000003" customHeight="1">
      <c r="A17" s="344" t="s">
        <v>101</v>
      </c>
      <c r="B17" s="87">
        <v>3702</v>
      </c>
      <c r="C17" s="87">
        <v>3754</v>
      </c>
      <c r="D17" s="192">
        <v>1080</v>
      </c>
      <c r="E17" s="192">
        <v>1000</v>
      </c>
      <c r="F17" s="105">
        <f t="shared" si="2"/>
        <v>2622</v>
      </c>
      <c r="G17" s="193">
        <f t="shared" si="3"/>
        <v>1573.2</v>
      </c>
      <c r="H17" s="35">
        <f t="shared" si="4"/>
        <v>2754</v>
      </c>
      <c r="I17" s="87">
        <f t="shared" si="5"/>
        <v>1652.3999999999999</v>
      </c>
      <c r="J17" s="194">
        <f t="shared" ref="J17:J25" si="16">SUM(D17+G17)</f>
        <v>2653.2</v>
      </c>
      <c r="K17" s="44">
        <f t="shared" ref="K17:K25" si="17">SUM(E17+I17)</f>
        <v>2652.3999999999996</v>
      </c>
      <c r="L17" s="195">
        <f t="shared" si="6"/>
        <v>99.969847731041753</v>
      </c>
      <c r="M17" s="294">
        <v>38</v>
      </c>
      <c r="N17" s="294">
        <v>38</v>
      </c>
      <c r="O17" s="294">
        <v>4</v>
      </c>
      <c r="P17" s="294">
        <v>4</v>
      </c>
      <c r="Q17" s="261">
        <f t="shared" si="7"/>
        <v>34</v>
      </c>
      <c r="R17" s="262">
        <f t="shared" si="0"/>
        <v>20.399999999999999</v>
      </c>
      <c r="S17" s="263">
        <f t="shared" si="8"/>
        <v>34</v>
      </c>
      <c r="T17" s="262">
        <f t="shared" si="1"/>
        <v>20.399999999999999</v>
      </c>
      <c r="U17" s="262">
        <f t="shared" si="14"/>
        <v>24.4</v>
      </c>
      <c r="V17" s="262">
        <f t="shared" si="15"/>
        <v>24.4</v>
      </c>
      <c r="W17" s="255">
        <f t="shared" si="9"/>
        <v>100</v>
      </c>
      <c r="X17" s="196">
        <f t="shared" si="10"/>
        <v>2677.6</v>
      </c>
      <c r="Y17" s="44">
        <f t="shared" si="10"/>
        <v>2676.7999999999997</v>
      </c>
      <c r="Z17" s="200">
        <f t="shared" si="11"/>
        <v>99.970122497759178</v>
      </c>
      <c r="AA17" s="198">
        <f t="shared" si="12"/>
        <v>1084</v>
      </c>
      <c r="AB17" s="193">
        <f t="shared" si="12"/>
        <v>1004</v>
      </c>
      <c r="AC17" s="96">
        <f t="shared" si="13"/>
        <v>92.619926199261997</v>
      </c>
    </row>
    <row r="18" spans="1:29" ht="34.950000000000003" customHeight="1">
      <c r="A18" s="344" t="s">
        <v>102</v>
      </c>
      <c r="B18" s="87">
        <v>687</v>
      </c>
      <c r="C18" s="87">
        <v>735</v>
      </c>
      <c r="D18" s="192">
        <v>237</v>
      </c>
      <c r="E18" s="192">
        <v>237</v>
      </c>
      <c r="F18" s="105">
        <f t="shared" si="2"/>
        <v>450</v>
      </c>
      <c r="G18" s="44">
        <f t="shared" si="3"/>
        <v>270</v>
      </c>
      <c r="H18" s="35">
        <f t="shared" si="4"/>
        <v>498</v>
      </c>
      <c r="I18" s="87">
        <f t="shared" si="5"/>
        <v>298.8</v>
      </c>
      <c r="J18" s="194">
        <f t="shared" si="16"/>
        <v>507</v>
      </c>
      <c r="K18" s="44">
        <f t="shared" si="17"/>
        <v>535.79999999999995</v>
      </c>
      <c r="L18" s="195">
        <f t="shared" si="6"/>
        <v>105.68047337278105</v>
      </c>
      <c r="M18" s="294">
        <v>68</v>
      </c>
      <c r="N18" s="294">
        <v>61</v>
      </c>
      <c r="O18" s="294">
        <v>40</v>
      </c>
      <c r="P18" s="294">
        <v>37</v>
      </c>
      <c r="Q18" s="261">
        <f t="shared" si="7"/>
        <v>28</v>
      </c>
      <c r="R18" s="262">
        <f t="shared" si="0"/>
        <v>16.8</v>
      </c>
      <c r="S18" s="263">
        <f t="shared" si="8"/>
        <v>24</v>
      </c>
      <c r="T18" s="262">
        <f t="shared" si="1"/>
        <v>14.399999999999999</v>
      </c>
      <c r="U18" s="262">
        <f t="shared" si="14"/>
        <v>56.8</v>
      </c>
      <c r="V18" s="262">
        <f t="shared" si="15"/>
        <v>51.4</v>
      </c>
      <c r="W18" s="255">
        <f t="shared" si="9"/>
        <v>90.492957746478879</v>
      </c>
      <c r="X18" s="196">
        <f t="shared" si="10"/>
        <v>563.79999999999995</v>
      </c>
      <c r="Y18" s="44">
        <f t="shared" si="10"/>
        <v>587.19999999999993</v>
      </c>
      <c r="Z18" s="200">
        <f t="shared" si="11"/>
        <v>104.15040794608016</v>
      </c>
      <c r="AA18" s="198">
        <f t="shared" si="12"/>
        <v>277</v>
      </c>
      <c r="AB18" s="193">
        <f t="shared" si="12"/>
        <v>274</v>
      </c>
      <c r="AC18" s="96">
        <f t="shared" si="13"/>
        <v>98.91696750902527</v>
      </c>
    </row>
    <row r="19" spans="1:29" ht="34.950000000000003" customHeight="1">
      <c r="A19" s="344" t="s">
        <v>103</v>
      </c>
      <c r="B19" s="87">
        <v>249</v>
      </c>
      <c r="C19" s="87">
        <v>84</v>
      </c>
      <c r="D19" s="192"/>
      <c r="E19" s="192"/>
      <c r="F19" s="105">
        <f t="shared" si="2"/>
        <v>249</v>
      </c>
      <c r="G19" s="44">
        <f t="shared" si="3"/>
        <v>149.4</v>
      </c>
      <c r="H19" s="35">
        <f t="shared" si="4"/>
        <v>84</v>
      </c>
      <c r="I19" s="87">
        <f t="shared" si="5"/>
        <v>50.4</v>
      </c>
      <c r="J19" s="194">
        <f t="shared" si="16"/>
        <v>149.4</v>
      </c>
      <c r="K19" s="44">
        <f t="shared" si="17"/>
        <v>50.4</v>
      </c>
      <c r="L19" s="199">
        <f t="shared" si="6"/>
        <v>33.734939759036145</v>
      </c>
      <c r="M19" s="294">
        <v>30</v>
      </c>
      <c r="N19" s="294">
        <v>30</v>
      </c>
      <c r="O19" s="294">
        <v>15</v>
      </c>
      <c r="P19" s="294">
        <v>15</v>
      </c>
      <c r="Q19" s="261">
        <f t="shared" si="7"/>
        <v>15</v>
      </c>
      <c r="R19" s="262">
        <f t="shared" si="0"/>
        <v>9</v>
      </c>
      <c r="S19" s="263">
        <f t="shared" si="8"/>
        <v>15</v>
      </c>
      <c r="T19" s="262">
        <f t="shared" si="1"/>
        <v>9</v>
      </c>
      <c r="U19" s="262">
        <f t="shared" si="14"/>
        <v>24</v>
      </c>
      <c r="V19" s="262">
        <f t="shared" si="15"/>
        <v>24</v>
      </c>
      <c r="W19" s="255">
        <f t="shared" si="9"/>
        <v>100</v>
      </c>
      <c r="X19" s="196">
        <f t="shared" si="10"/>
        <v>173.4</v>
      </c>
      <c r="Y19" s="44">
        <f t="shared" si="10"/>
        <v>74.400000000000006</v>
      </c>
      <c r="Z19" s="197">
        <f t="shared" si="11"/>
        <v>42.906574394463668</v>
      </c>
      <c r="AA19" s="198">
        <f t="shared" si="12"/>
        <v>15</v>
      </c>
      <c r="AB19" s="193">
        <f t="shared" si="12"/>
        <v>15</v>
      </c>
      <c r="AC19" s="96">
        <f t="shared" si="13"/>
        <v>100</v>
      </c>
    </row>
    <row r="20" spans="1:29" ht="34.950000000000003" customHeight="1">
      <c r="A20" s="344" t="s">
        <v>104</v>
      </c>
      <c r="B20" s="87">
        <v>982</v>
      </c>
      <c r="C20" s="481">
        <v>1164</v>
      </c>
      <c r="D20" s="192">
        <v>668</v>
      </c>
      <c r="E20" s="192">
        <v>758</v>
      </c>
      <c r="F20" s="105">
        <f t="shared" si="2"/>
        <v>314</v>
      </c>
      <c r="G20" s="193">
        <f t="shared" si="3"/>
        <v>188.4</v>
      </c>
      <c r="H20" s="35">
        <f t="shared" si="4"/>
        <v>406</v>
      </c>
      <c r="I20" s="87">
        <f t="shared" si="5"/>
        <v>243.6</v>
      </c>
      <c r="J20" s="194">
        <f t="shared" si="16"/>
        <v>856.4</v>
      </c>
      <c r="K20" s="44">
        <f t="shared" si="17"/>
        <v>1001.6</v>
      </c>
      <c r="L20" s="199">
        <f t="shared" si="6"/>
        <v>116.95469406819244</v>
      </c>
      <c r="M20" s="294">
        <v>85</v>
      </c>
      <c r="N20" s="294">
        <v>60</v>
      </c>
      <c r="O20" s="294">
        <v>30</v>
      </c>
      <c r="P20" s="294">
        <v>27</v>
      </c>
      <c r="Q20" s="261">
        <f t="shared" si="7"/>
        <v>55</v>
      </c>
      <c r="R20" s="262">
        <f t="shared" si="0"/>
        <v>33</v>
      </c>
      <c r="S20" s="263">
        <f t="shared" si="8"/>
        <v>33</v>
      </c>
      <c r="T20" s="262">
        <f t="shared" si="1"/>
        <v>19.8</v>
      </c>
      <c r="U20" s="262">
        <f t="shared" si="14"/>
        <v>63</v>
      </c>
      <c r="V20" s="262">
        <f t="shared" si="15"/>
        <v>46.8</v>
      </c>
      <c r="W20" s="255">
        <f t="shared" si="9"/>
        <v>74.285714285714278</v>
      </c>
      <c r="X20" s="196">
        <f t="shared" si="10"/>
        <v>919.4</v>
      </c>
      <c r="Y20" s="44">
        <f t="shared" si="10"/>
        <v>1048.4000000000001</v>
      </c>
      <c r="Z20" s="197">
        <f t="shared" si="11"/>
        <v>114.0308897106809</v>
      </c>
      <c r="AA20" s="198">
        <f t="shared" si="12"/>
        <v>698</v>
      </c>
      <c r="AB20" s="193">
        <f t="shared" si="12"/>
        <v>785</v>
      </c>
      <c r="AC20" s="96">
        <f t="shared" si="13"/>
        <v>112.46418338108883</v>
      </c>
    </row>
    <row r="21" spans="1:29" ht="34.950000000000003" customHeight="1">
      <c r="A21" s="344" t="s">
        <v>105</v>
      </c>
      <c r="B21" s="87">
        <v>949</v>
      </c>
      <c r="C21" s="87">
        <v>959</v>
      </c>
      <c r="D21" s="192">
        <v>364</v>
      </c>
      <c r="E21" s="192">
        <v>311</v>
      </c>
      <c r="F21" s="105">
        <f t="shared" si="2"/>
        <v>585</v>
      </c>
      <c r="G21" s="44">
        <f t="shared" si="3"/>
        <v>351</v>
      </c>
      <c r="H21" s="35">
        <f t="shared" si="4"/>
        <v>648</v>
      </c>
      <c r="I21" s="87">
        <f t="shared" si="5"/>
        <v>388.8</v>
      </c>
      <c r="J21" s="194">
        <f t="shared" si="16"/>
        <v>715</v>
      </c>
      <c r="K21" s="44">
        <f t="shared" si="17"/>
        <v>699.8</v>
      </c>
      <c r="L21" s="195">
        <f t="shared" si="6"/>
        <v>97.874125874125866</v>
      </c>
      <c r="M21" s="294">
        <v>68</v>
      </c>
      <c r="N21" s="294">
        <v>21</v>
      </c>
      <c r="O21" s="294">
        <v>14</v>
      </c>
      <c r="P21" s="294">
        <v>11</v>
      </c>
      <c r="Q21" s="261">
        <f t="shared" si="7"/>
        <v>54</v>
      </c>
      <c r="R21" s="262">
        <f t="shared" si="0"/>
        <v>32.4</v>
      </c>
      <c r="S21" s="263">
        <f t="shared" si="8"/>
        <v>10</v>
      </c>
      <c r="T21" s="262">
        <f t="shared" si="1"/>
        <v>6</v>
      </c>
      <c r="U21" s="262">
        <f t="shared" si="14"/>
        <v>46.4</v>
      </c>
      <c r="V21" s="262">
        <f t="shared" si="15"/>
        <v>17</v>
      </c>
      <c r="W21" s="255">
        <f t="shared" si="9"/>
        <v>36.637931034482762</v>
      </c>
      <c r="X21" s="196">
        <f t="shared" si="10"/>
        <v>761.4</v>
      </c>
      <c r="Y21" s="44">
        <f t="shared" si="10"/>
        <v>716.8</v>
      </c>
      <c r="Z21" s="200">
        <f t="shared" si="11"/>
        <v>94.142369319674273</v>
      </c>
      <c r="AA21" s="198">
        <f t="shared" si="12"/>
        <v>378</v>
      </c>
      <c r="AB21" s="193">
        <f t="shared" si="12"/>
        <v>322</v>
      </c>
      <c r="AC21" s="100">
        <f t="shared" si="13"/>
        <v>85.18518518518519</v>
      </c>
    </row>
    <row r="22" spans="1:29" ht="34.950000000000003" customHeight="1">
      <c r="A22" s="344" t="s">
        <v>106</v>
      </c>
      <c r="B22" s="87">
        <v>22</v>
      </c>
      <c r="C22" s="87">
        <v>22</v>
      </c>
      <c r="D22" s="192">
        <v>5</v>
      </c>
      <c r="E22" s="192">
        <v>5</v>
      </c>
      <c r="F22" s="105">
        <f>SUM(B22-D22)</f>
        <v>17</v>
      </c>
      <c r="G22" s="193">
        <f>SUM(F22*0.6)</f>
        <v>10.199999999999999</v>
      </c>
      <c r="H22" s="35">
        <f>SUM(C22-E22)</f>
        <v>17</v>
      </c>
      <c r="I22" s="87">
        <f>SUM(H22*0.6)</f>
        <v>10.199999999999999</v>
      </c>
      <c r="J22" s="194">
        <f t="shared" si="16"/>
        <v>15.2</v>
      </c>
      <c r="K22" s="44">
        <f t="shared" si="17"/>
        <v>15.2</v>
      </c>
      <c r="L22" s="195">
        <f t="shared" si="6"/>
        <v>100</v>
      </c>
      <c r="M22" s="294">
        <v>128</v>
      </c>
      <c r="N22" s="294">
        <v>142</v>
      </c>
      <c r="O22" s="294">
        <v>42</v>
      </c>
      <c r="P22" s="294">
        <v>41</v>
      </c>
      <c r="Q22" s="261">
        <f t="shared" si="7"/>
        <v>86</v>
      </c>
      <c r="R22" s="262">
        <f t="shared" si="0"/>
        <v>51.6</v>
      </c>
      <c r="S22" s="263">
        <f t="shared" si="8"/>
        <v>101</v>
      </c>
      <c r="T22" s="262">
        <f t="shared" si="1"/>
        <v>60.599999999999994</v>
      </c>
      <c r="U22" s="262">
        <f t="shared" si="14"/>
        <v>93.6</v>
      </c>
      <c r="V22" s="262">
        <f t="shared" si="15"/>
        <v>101.6</v>
      </c>
      <c r="W22" s="255">
        <f t="shared" si="9"/>
        <v>108.54700854700855</v>
      </c>
      <c r="X22" s="196">
        <f t="shared" si="10"/>
        <v>108.8</v>
      </c>
      <c r="Y22" s="44">
        <f t="shared" si="10"/>
        <v>116.8</v>
      </c>
      <c r="Z22" s="197">
        <f t="shared" si="11"/>
        <v>107.35294117647058</v>
      </c>
      <c r="AA22" s="198">
        <f t="shared" si="12"/>
        <v>47</v>
      </c>
      <c r="AB22" s="193">
        <f t="shared" si="12"/>
        <v>46</v>
      </c>
      <c r="AC22" s="96">
        <f t="shared" si="13"/>
        <v>97.872340425531917</v>
      </c>
    </row>
    <row r="23" spans="1:29" ht="34.950000000000003" customHeight="1">
      <c r="A23" s="344" t="s">
        <v>107</v>
      </c>
      <c r="B23" s="87">
        <v>442</v>
      </c>
      <c r="C23" s="87">
        <v>514</v>
      </c>
      <c r="D23" s="192">
        <v>150</v>
      </c>
      <c r="E23" s="192">
        <v>150</v>
      </c>
      <c r="F23" s="105">
        <f t="shared" si="2"/>
        <v>292</v>
      </c>
      <c r="G23" s="44">
        <f t="shared" si="3"/>
        <v>175.2</v>
      </c>
      <c r="H23" s="35">
        <f t="shared" si="4"/>
        <v>364</v>
      </c>
      <c r="I23" s="87">
        <f t="shared" si="5"/>
        <v>218.4</v>
      </c>
      <c r="J23" s="194">
        <f t="shared" si="16"/>
        <v>325.2</v>
      </c>
      <c r="K23" s="44">
        <f t="shared" si="17"/>
        <v>368.4</v>
      </c>
      <c r="L23" s="199">
        <f t="shared" si="6"/>
        <v>113.28413284132841</v>
      </c>
      <c r="M23" s="294">
        <v>24</v>
      </c>
      <c r="N23" s="294">
        <v>26</v>
      </c>
      <c r="O23" s="294">
        <v>14</v>
      </c>
      <c r="P23" s="294">
        <v>10</v>
      </c>
      <c r="Q23" s="261">
        <f t="shared" si="7"/>
        <v>10</v>
      </c>
      <c r="R23" s="262">
        <f t="shared" si="0"/>
        <v>6</v>
      </c>
      <c r="S23" s="263">
        <f t="shared" si="8"/>
        <v>16</v>
      </c>
      <c r="T23" s="262">
        <f t="shared" si="1"/>
        <v>9.6</v>
      </c>
      <c r="U23" s="262">
        <f t="shared" si="14"/>
        <v>20</v>
      </c>
      <c r="V23" s="262">
        <f t="shared" si="15"/>
        <v>19.600000000000001</v>
      </c>
      <c r="W23" s="254">
        <f t="shared" si="9"/>
        <v>98.000000000000014</v>
      </c>
      <c r="X23" s="196">
        <f t="shared" si="10"/>
        <v>345.2</v>
      </c>
      <c r="Y23" s="44">
        <f t="shared" si="10"/>
        <v>388</v>
      </c>
      <c r="Z23" s="197">
        <f t="shared" si="11"/>
        <v>112.39860950173812</v>
      </c>
      <c r="AA23" s="198">
        <f t="shared" si="12"/>
        <v>164</v>
      </c>
      <c r="AB23" s="193">
        <f t="shared" si="12"/>
        <v>160</v>
      </c>
      <c r="AC23" s="96">
        <f t="shared" si="13"/>
        <v>97.560975609756099</v>
      </c>
    </row>
    <row r="24" spans="1:29" ht="34.950000000000003" customHeight="1" thickBot="1">
      <c r="A24" s="346" t="s">
        <v>108</v>
      </c>
      <c r="B24" s="88">
        <v>94</v>
      </c>
      <c r="C24" s="88">
        <v>92</v>
      </c>
      <c r="D24" s="230"/>
      <c r="E24" s="230"/>
      <c r="F24" s="256">
        <f t="shared" si="2"/>
        <v>94</v>
      </c>
      <c r="G24" s="232">
        <f t="shared" si="3"/>
        <v>56.4</v>
      </c>
      <c r="H24" s="36">
        <f t="shared" si="4"/>
        <v>92</v>
      </c>
      <c r="I24" s="88">
        <f t="shared" si="5"/>
        <v>55.199999999999996</v>
      </c>
      <c r="J24" s="233">
        <f t="shared" si="16"/>
        <v>56.4</v>
      </c>
      <c r="K24" s="215">
        <f t="shared" si="17"/>
        <v>55.199999999999996</v>
      </c>
      <c r="L24" s="234">
        <f t="shared" si="6"/>
        <v>97.872340425531917</v>
      </c>
      <c r="M24" s="295">
        <v>58</v>
      </c>
      <c r="N24" s="295">
        <v>43</v>
      </c>
      <c r="O24" s="295">
        <v>16</v>
      </c>
      <c r="P24" s="295">
        <v>13</v>
      </c>
      <c r="Q24" s="264">
        <f t="shared" si="7"/>
        <v>42</v>
      </c>
      <c r="R24" s="265">
        <f t="shared" si="0"/>
        <v>25.2</v>
      </c>
      <c r="S24" s="266">
        <f t="shared" si="8"/>
        <v>30</v>
      </c>
      <c r="T24" s="265">
        <f t="shared" si="1"/>
        <v>18</v>
      </c>
      <c r="U24" s="265">
        <f t="shared" si="14"/>
        <v>41.2</v>
      </c>
      <c r="V24" s="265">
        <f t="shared" si="15"/>
        <v>31</v>
      </c>
      <c r="W24" s="267">
        <f t="shared" si="9"/>
        <v>75.242718446601941</v>
      </c>
      <c r="X24" s="203">
        <f t="shared" si="10"/>
        <v>97.6</v>
      </c>
      <c r="Y24" s="202">
        <f t="shared" si="10"/>
        <v>86.199999999999989</v>
      </c>
      <c r="Z24" s="204">
        <f t="shared" si="11"/>
        <v>88.319672131147527</v>
      </c>
      <c r="AA24" s="205">
        <f t="shared" si="12"/>
        <v>16</v>
      </c>
      <c r="AB24" s="201">
        <f t="shared" si="12"/>
        <v>13</v>
      </c>
      <c r="AC24" s="238">
        <f t="shared" si="13"/>
        <v>81.25</v>
      </c>
    </row>
    <row r="25" spans="1:29" ht="34.950000000000003" customHeight="1" thickBot="1">
      <c r="A25" s="347" t="s">
        <v>48</v>
      </c>
      <c r="B25" s="614">
        <f>SUM(B8:B24)</f>
        <v>14416</v>
      </c>
      <c r="C25" s="614">
        <f>SUM(C8:C24)</f>
        <v>14599</v>
      </c>
      <c r="D25" s="614">
        <f>SUM(D8:D24)</f>
        <v>4996</v>
      </c>
      <c r="E25" s="615">
        <f>SUM(E8:E24)</f>
        <v>5001</v>
      </c>
      <c r="F25" s="206">
        <f>SUM(F8:F24)</f>
        <v>9420</v>
      </c>
      <c r="G25" s="207">
        <f>SUM(F25*0.6)</f>
        <v>5652</v>
      </c>
      <c r="H25" s="208">
        <f>SUM(H8:H24)</f>
        <v>9598</v>
      </c>
      <c r="I25" s="209">
        <f>SUM(H25*0.6)</f>
        <v>5758.8</v>
      </c>
      <c r="J25" s="646">
        <f t="shared" si="16"/>
        <v>10648</v>
      </c>
      <c r="K25" s="647">
        <f t="shared" si="17"/>
        <v>10759.8</v>
      </c>
      <c r="L25" s="101">
        <f>SUM(K25/J25)*100</f>
        <v>101.04996243425994</v>
      </c>
      <c r="M25" s="616">
        <f>SUM(M8:M24)</f>
        <v>952</v>
      </c>
      <c r="N25" s="617">
        <f>SUM(N8:N24)</f>
        <v>833</v>
      </c>
      <c r="O25" s="347">
        <f>SUM(O8:O24)</f>
        <v>325</v>
      </c>
      <c r="P25" s="618">
        <f>SUM(P8:P24)</f>
        <v>307</v>
      </c>
      <c r="Q25" s="617">
        <f>SUM(Q8:Q24)</f>
        <v>627</v>
      </c>
      <c r="R25" s="619">
        <f t="shared" si="0"/>
        <v>376.2</v>
      </c>
      <c r="S25" s="617">
        <f>SUM(S8:S24)</f>
        <v>526</v>
      </c>
      <c r="T25" s="619">
        <f t="shared" si="1"/>
        <v>315.59999999999997</v>
      </c>
      <c r="U25" s="620">
        <f>SUM(O25+R25)</f>
        <v>701.2</v>
      </c>
      <c r="V25" s="621">
        <f>SUM(P25+T25)</f>
        <v>622.59999999999991</v>
      </c>
      <c r="W25" s="622">
        <f>SUM(V25/U25)*100</f>
        <v>88.790644609241284</v>
      </c>
      <c r="X25" s="212">
        <f>J25+U25</f>
        <v>11349.2</v>
      </c>
      <c r="Y25" s="212">
        <f>K25+V25</f>
        <v>11382.4</v>
      </c>
      <c r="Z25" s="210">
        <f t="shared" si="11"/>
        <v>100.29253163218553</v>
      </c>
      <c r="AA25" s="207">
        <f>D25+O25</f>
        <v>5321</v>
      </c>
      <c r="AB25" s="207">
        <f>E25+P25</f>
        <v>5308</v>
      </c>
      <c r="AC25" s="101">
        <f t="shared" si="13"/>
        <v>99.755685021612479</v>
      </c>
    </row>
    <row r="26" spans="1:29" ht="15.6">
      <c r="B26" s="350"/>
      <c r="C26" s="613"/>
      <c r="D26" s="218"/>
      <c r="E26" s="107"/>
      <c r="L26" s="1"/>
      <c r="M26" s="365"/>
      <c r="N26" s="1"/>
      <c r="O26" s="365"/>
      <c r="Y26" s="102"/>
    </row>
    <row r="27" spans="1:29" ht="15.6">
      <c r="B27" s="364"/>
      <c r="C27" s="364"/>
      <c r="D27" s="350"/>
      <c r="M27" s="365"/>
      <c r="O27" s="365"/>
    </row>
    <row r="36" spans="17:17" ht="15.6">
      <c r="Q36" s="211"/>
    </row>
  </sheetData>
  <mergeCells count="24">
    <mergeCell ref="B1:AC2"/>
    <mergeCell ref="D5:D7"/>
    <mergeCell ref="E5:E7"/>
    <mergeCell ref="F5:G5"/>
    <mergeCell ref="H5:I5"/>
    <mergeCell ref="Z4:Z7"/>
    <mergeCell ref="L4:L7"/>
    <mergeCell ref="M4:N5"/>
    <mergeCell ref="X4:Y5"/>
    <mergeCell ref="Q5:R5"/>
    <mergeCell ref="S5:T5"/>
    <mergeCell ref="AA5:AA7"/>
    <mergeCell ref="U4:V5"/>
    <mergeCell ref="P5:P7"/>
    <mergeCell ref="A3:A7"/>
    <mergeCell ref="B3:L3"/>
    <mergeCell ref="M3:W3"/>
    <mergeCell ref="X3:AC3"/>
    <mergeCell ref="B4:C5"/>
    <mergeCell ref="J4:K5"/>
    <mergeCell ref="AC4:AC7"/>
    <mergeCell ref="AB5:AB7"/>
    <mergeCell ref="O5:O7"/>
    <mergeCell ref="W4:W7"/>
  </mergeCells>
  <pageMargins left="0" right="0" top="0" bottom="0" header="0" footer="0"/>
  <pageSetup paperSize="9" scale="75" orientation="landscape" horizontalDpi="12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11</vt:i4>
      </vt:variant>
    </vt:vector>
  </HeadingPairs>
  <TitlesOfParts>
    <vt:vector size="23" baseType="lpstr">
      <vt:lpstr>Свод</vt:lpstr>
      <vt:lpstr>Месяц</vt:lpstr>
      <vt:lpstr>С нач.года </vt:lpstr>
      <vt:lpstr>Отгрузка</vt:lpstr>
      <vt:lpstr>Товарность  </vt:lpstr>
      <vt:lpstr>АПК </vt:lpstr>
      <vt:lpstr>Ввод жилья,з.пл</vt:lpstr>
      <vt:lpstr>Торговля </vt:lpstr>
      <vt:lpstr>Т.об.-расшифровка</vt:lpstr>
      <vt:lpstr>Общепит-розница</vt:lpstr>
      <vt:lpstr>Сохранность поголовья </vt:lpstr>
      <vt:lpstr>Лист1</vt:lpstr>
      <vt:lpstr>'Сохранность поголовья '!Заголовки_для_печати</vt:lpstr>
      <vt:lpstr>'Торговля '!Заголовки_для_печати</vt:lpstr>
      <vt:lpstr>'АПК '!Область_печати</vt:lpstr>
      <vt:lpstr>Месяц!Область_печати</vt:lpstr>
      <vt:lpstr>'Общепит-розница'!Область_печати</vt:lpstr>
      <vt:lpstr>Отгрузка!Область_печати</vt:lpstr>
      <vt:lpstr>'С нач.года '!Область_печати</vt:lpstr>
      <vt:lpstr>Свод!Область_печати</vt:lpstr>
      <vt:lpstr>'Т.об.-расшифровка'!Область_печати</vt:lpstr>
      <vt:lpstr>'Товарность  '!Область_печати</vt:lpstr>
      <vt:lpstr>'Торговля '!Область_печати</vt:lpstr>
    </vt:vector>
  </TitlesOfParts>
  <Company>Социально-экономический отдел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Социально-экономический отдел</dc:creator>
  <cp:lastModifiedBy>Попкова</cp:lastModifiedBy>
  <cp:lastPrinted>2017-10-13T10:49:57Z</cp:lastPrinted>
  <dcterms:created xsi:type="dcterms:W3CDTF">2004-02-10T05:56:11Z</dcterms:created>
  <dcterms:modified xsi:type="dcterms:W3CDTF">2017-10-24T10:01:06Z</dcterms:modified>
</cp:coreProperties>
</file>