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200" windowHeight="8388" tabRatio="688" firstSheet="3" activeTab="7"/>
  </bookViews>
  <sheets>
    <sheet name="Свод" sheetId="26" r:id="rId1"/>
    <sheet name="Месяц" sheetId="5" r:id="rId2"/>
    <sheet name="С нач.года " sheetId="20" r:id="rId3"/>
    <sheet name="Отгрузка" sheetId="18" r:id="rId4"/>
    <sheet name="Товарность  " sheetId="17" r:id="rId5"/>
    <sheet name="АПК " sheetId="15" r:id="rId6"/>
    <sheet name="Ввод жилья,з.пл" sheetId="22" r:id="rId7"/>
    <sheet name="Торговля " sheetId="25" r:id="rId8"/>
    <sheet name="Т.об.-расшифровка" sheetId="3" r:id="rId9"/>
    <sheet name="Общепит-розница" sheetId="11" r:id="rId10"/>
    <sheet name="Сохранность поголовья " sheetId="30" r:id="rId11"/>
    <sheet name="Лист1" sheetId="31" r:id="rId12"/>
  </sheets>
  <definedNames>
    <definedName name="_xlnm.Print_Titles" localSheetId="10">'Сохранность поголовья '!$A:$A</definedName>
    <definedName name="_xlnm.Print_Titles" localSheetId="7">'Торговля '!$2:$3</definedName>
    <definedName name="_xlnm.Print_Area" localSheetId="5">'АПК '!$A$1:$U$27</definedName>
    <definedName name="_xlnm.Print_Area" localSheetId="1">Месяц!$A$1:$R$24</definedName>
    <definedName name="_xlnm.Print_Area" localSheetId="9">'Общепит-розница'!$A$1:$AA$23</definedName>
    <definedName name="_xlnm.Print_Area" localSheetId="3">Отгрузка!$A$1:$M$9</definedName>
    <definedName name="_xlnm.Print_Area" localSheetId="2">'С нач.года '!$A$1:$S$23</definedName>
    <definedName name="_xlnm.Print_Area" localSheetId="0">Свод!$A$1:$P$25</definedName>
    <definedName name="_xlnm.Print_Area" localSheetId="8">'Т.об.-расшифровка'!$A$1:$S$22</definedName>
    <definedName name="_xlnm.Print_Area" localSheetId="4">'Товарность  '!$A$1:$S$30</definedName>
    <definedName name="_xlnm.Print_Area" localSheetId="7">'Торговля '!$A$1:$M$132</definedName>
  </definedNames>
  <calcPr calcId="125725"/>
</workbook>
</file>

<file path=xl/calcChain.xml><?xml version="1.0" encoding="utf-8"?>
<calcChain xmlns="http://schemas.openxmlformats.org/spreadsheetml/2006/main">
  <c r="E119" i="25"/>
  <c r="F103"/>
  <c r="F102"/>
  <c r="F101"/>
  <c r="L131"/>
  <c r="L130"/>
  <c r="L129"/>
  <c r="L128"/>
  <c r="L120"/>
  <c r="M120"/>
  <c r="N28" i="17"/>
  <c r="D14"/>
  <c r="J19" i="26"/>
  <c r="J13"/>
  <c r="J9"/>
  <c r="J7"/>
  <c r="M119" i="25"/>
  <c r="G27" i="17"/>
  <c r="G26"/>
  <c r="G25"/>
  <c r="G21"/>
  <c r="G20"/>
  <c r="G19"/>
  <c r="G18"/>
  <c r="G13"/>
  <c r="G12"/>
  <c r="L119" i="25"/>
  <c r="L104"/>
  <c r="C93"/>
  <c r="L25"/>
  <c r="G13" i="26"/>
  <c r="H23"/>
  <c r="Z27" i="15"/>
  <c r="D29" i="17"/>
  <c r="F20" i="30"/>
  <c r="G20" s="1"/>
  <c r="J20" s="1"/>
  <c r="L127" i="25"/>
  <c r="L126"/>
  <c r="L125"/>
  <c r="M104"/>
  <c r="D5" i="18"/>
  <c r="Z5" i="20"/>
  <c r="Z6"/>
  <c r="Z8"/>
  <c r="Z9"/>
  <c r="Z11"/>
  <c r="Z12"/>
  <c r="Z14"/>
  <c r="Z15"/>
  <c r="Z16"/>
  <c r="Z18"/>
  <c r="Z20"/>
  <c r="Z21"/>
  <c r="X23"/>
  <c r="H22" i="26"/>
  <c r="G9"/>
  <c r="G7"/>
  <c r="G5"/>
  <c r="J6" i="18"/>
  <c r="N26" i="15"/>
  <c r="D5"/>
  <c r="P20" i="25"/>
  <c r="E110"/>
  <c r="F110"/>
  <c r="E109"/>
  <c r="F109"/>
  <c r="E108"/>
  <c r="F108"/>
  <c r="E107"/>
  <c r="F107"/>
  <c r="E106"/>
  <c r="F106"/>
  <c r="E105"/>
  <c r="F105"/>
  <c r="E104"/>
  <c r="F104"/>
  <c r="P100"/>
  <c r="F15" i="26"/>
  <c r="F13"/>
  <c r="F9"/>
  <c r="H9" s="1"/>
  <c r="F7"/>
  <c r="H7" s="1"/>
  <c r="F5"/>
  <c r="C59" i="25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4"/>
  <c r="C95"/>
  <c r="C96"/>
  <c r="C98"/>
  <c r="C99"/>
  <c r="C100"/>
  <c r="C111"/>
  <c r="C112"/>
  <c r="C113"/>
  <c r="C114"/>
  <c r="C115"/>
  <c r="C116"/>
  <c r="C117"/>
  <c r="C118"/>
  <c r="C121"/>
  <c r="C122"/>
  <c r="C123"/>
  <c r="C124"/>
  <c r="C125"/>
  <c r="C126"/>
  <c r="C127"/>
  <c r="C128"/>
  <c r="C129"/>
  <c r="C130"/>
  <c r="C131"/>
  <c r="AA27" i="15"/>
  <c r="U18"/>
  <c r="U15"/>
  <c r="U13"/>
  <c r="U11"/>
  <c r="U10"/>
  <c r="U7"/>
  <c r="Q15"/>
  <c r="K25"/>
  <c r="K19"/>
  <c r="K18"/>
  <c r="K16"/>
  <c r="K15"/>
  <c r="K13"/>
  <c r="K12"/>
  <c r="K11"/>
  <c r="K10"/>
  <c r="K9"/>
  <c r="K8"/>
  <c r="K7"/>
  <c r="K5"/>
  <c r="G16"/>
  <c r="G15"/>
  <c r="G11"/>
  <c r="G7"/>
  <c r="D27" i="17"/>
  <c r="D26"/>
  <c r="C17" i="20"/>
  <c r="G15" i="26"/>
  <c r="K21"/>
  <c r="D26" i="15"/>
  <c r="D25"/>
  <c r="G25" s="1"/>
  <c r="D19"/>
  <c r="G19" s="1"/>
  <c r="D18"/>
  <c r="G18" s="1"/>
  <c r="D14"/>
  <c r="G14" s="1"/>
  <c r="D13"/>
  <c r="G13" s="1"/>
  <c r="D12"/>
  <c r="G12" s="1"/>
  <c r="D10"/>
  <c r="G10" s="1"/>
  <c r="D9"/>
  <c r="G9" s="1"/>
  <c r="D8"/>
  <c r="G8" s="1"/>
  <c r="G5"/>
  <c r="C26"/>
  <c r="C25"/>
  <c r="C19"/>
  <c r="C18"/>
  <c r="C14"/>
  <c r="C13"/>
  <c r="C12"/>
  <c r="C10"/>
  <c r="C9"/>
  <c r="C8"/>
  <c r="C5"/>
  <c r="D22" i="3"/>
  <c r="T15" i="17"/>
  <c r="M15"/>
  <c r="E5" i="18"/>
  <c r="AK23" i="20"/>
  <c r="O5"/>
  <c r="O6"/>
  <c r="O7"/>
  <c r="O8"/>
  <c r="O9"/>
  <c r="O10"/>
  <c r="O11"/>
  <c r="O12"/>
  <c r="O13"/>
  <c r="O14"/>
  <c r="O15"/>
  <c r="O16"/>
  <c r="O17"/>
  <c r="O18"/>
  <c r="O19"/>
  <c r="O20"/>
  <c r="O21"/>
  <c r="L124" i="25"/>
  <c r="L122"/>
  <c r="L121"/>
  <c r="L118"/>
  <c r="L117"/>
  <c r="L116"/>
  <c r="L115"/>
  <c r="L114"/>
  <c r="L113"/>
  <c r="L112"/>
  <c r="L111"/>
  <c r="L100"/>
  <c r="L99"/>
  <c r="L98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5"/>
  <c r="L49"/>
  <c r="L48"/>
  <c r="L47"/>
  <c r="L46"/>
  <c r="L44"/>
  <c r="L43"/>
  <c r="L42"/>
  <c r="L40"/>
  <c r="L39"/>
  <c r="L38"/>
  <c r="L37"/>
  <c r="L36"/>
  <c r="L35"/>
  <c r="L34"/>
  <c r="L33"/>
  <c r="L32"/>
  <c r="L31"/>
  <c r="L30"/>
  <c r="L29"/>
  <c r="L28"/>
  <c r="L27"/>
  <c r="L26"/>
  <c r="L24"/>
  <c r="L23"/>
  <c r="L22"/>
  <c r="L21"/>
  <c r="L20"/>
  <c r="L18"/>
  <c r="L17"/>
  <c r="L16"/>
  <c r="L15"/>
  <c r="L14"/>
  <c r="L13"/>
  <c r="L12"/>
  <c r="L11"/>
  <c r="L10"/>
  <c r="L9"/>
  <c r="L8"/>
  <c r="L7"/>
  <c r="L6"/>
  <c r="L5"/>
  <c r="L4"/>
  <c r="X23" i="11"/>
  <c r="P23"/>
  <c r="K23"/>
  <c r="C23"/>
  <c r="J132" i="25"/>
  <c r="J56"/>
  <c r="J54"/>
  <c r="D132"/>
  <c r="D56" s="1"/>
  <c r="D57" s="1"/>
  <c r="D54"/>
  <c r="E14" i="22"/>
  <c r="G22" i="17"/>
  <c r="G10"/>
  <c r="G9"/>
  <c r="G8"/>
  <c r="I7"/>
  <c r="G5"/>
  <c r="H29"/>
  <c r="H27"/>
  <c r="H26"/>
  <c r="H25"/>
  <c r="H23"/>
  <c r="I23" s="1"/>
  <c r="H22"/>
  <c r="H21"/>
  <c r="H20"/>
  <c r="H19"/>
  <c r="I19"/>
  <c r="H18"/>
  <c r="H14"/>
  <c r="H13"/>
  <c r="I13"/>
  <c r="H12"/>
  <c r="H10"/>
  <c r="I10" s="1"/>
  <c r="H9"/>
  <c r="I9" s="1"/>
  <c r="H8"/>
  <c r="I8" s="1"/>
  <c r="H5"/>
  <c r="K5" i="18"/>
  <c r="H17" i="5"/>
  <c r="I132" i="25"/>
  <c r="I56" s="1"/>
  <c r="M131"/>
  <c r="M130"/>
  <c r="M129"/>
  <c r="M128"/>
  <c r="M127"/>
  <c r="M126"/>
  <c r="M125"/>
  <c r="C52"/>
  <c r="M52"/>
  <c r="C51"/>
  <c r="M51"/>
  <c r="M50"/>
  <c r="B132"/>
  <c r="B54"/>
  <c r="B57" s="1"/>
  <c r="R13" i="5"/>
  <c r="E131" i="25"/>
  <c r="G131"/>
  <c r="E5" i="5"/>
  <c r="E6"/>
  <c r="E7"/>
  <c r="E9"/>
  <c r="E10"/>
  <c r="E11"/>
  <c r="E12"/>
  <c r="E53" i="25"/>
  <c r="F53" s="1"/>
  <c r="E52"/>
  <c r="E51"/>
  <c r="P89"/>
  <c r="K132"/>
  <c r="L132" s="1"/>
  <c r="O22" i="20"/>
  <c r="J22"/>
  <c r="J21"/>
  <c r="J20"/>
  <c r="J19"/>
  <c r="J18"/>
  <c r="J17"/>
  <c r="J16"/>
  <c r="J15"/>
  <c r="J14"/>
  <c r="J13"/>
  <c r="J12"/>
  <c r="J11"/>
  <c r="J10"/>
  <c r="J9"/>
  <c r="J8"/>
  <c r="J7"/>
  <c r="J6"/>
  <c r="J5"/>
  <c r="F22"/>
  <c r="F21"/>
  <c r="F20"/>
  <c r="F19"/>
  <c r="F18"/>
  <c r="F17"/>
  <c r="F16"/>
  <c r="F15"/>
  <c r="F14"/>
  <c r="F13"/>
  <c r="F12"/>
  <c r="F11"/>
  <c r="F8"/>
  <c r="F6"/>
  <c r="H6" s="1"/>
  <c r="F5"/>
  <c r="N12" i="15"/>
  <c r="Q12" s="1"/>
  <c r="G19" i="26"/>
  <c r="H19" s="1"/>
  <c r="I13"/>
  <c r="B21" i="20"/>
  <c r="B20"/>
  <c r="B19"/>
  <c r="B18"/>
  <c r="B17"/>
  <c r="B16"/>
  <c r="B15"/>
  <c r="B14"/>
  <c r="B13"/>
  <c r="B12"/>
  <c r="B11"/>
  <c r="B10"/>
  <c r="B9"/>
  <c r="B8"/>
  <c r="B6"/>
  <c r="B5"/>
  <c r="B23" s="1"/>
  <c r="G20"/>
  <c r="I20" s="1"/>
  <c r="G15"/>
  <c r="I15" s="1"/>
  <c r="G17"/>
  <c r="I17" s="1"/>
  <c r="E8" i="5"/>
  <c r="B22" i="22"/>
  <c r="C22"/>
  <c r="E130" i="25"/>
  <c r="G130" s="1"/>
  <c r="V27" i="15"/>
  <c r="AF23" i="20"/>
  <c r="AB23"/>
  <c r="N29" i="17"/>
  <c r="O29"/>
  <c r="N23"/>
  <c r="M115" i="25"/>
  <c r="Y27" i="15"/>
  <c r="X27"/>
  <c r="W27"/>
  <c r="M20"/>
  <c r="M19"/>
  <c r="M18"/>
  <c r="M16"/>
  <c r="M14"/>
  <c r="M13"/>
  <c r="M12"/>
  <c r="M11"/>
  <c r="M10"/>
  <c r="M9"/>
  <c r="M8"/>
  <c r="M7"/>
  <c r="M5"/>
  <c r="AB27"/>
  <c r="C4" i="25"/>
  <c r="E128"/>
  <c r="G128"/>
  <c r="K9" i="20"/>
  <c r="N9"/>
  <c r="K8"/>
  <c r="L8"/>
  <c r="K7"/>
  <c r="M7"/>
  <c r="K6"/>
  <c r="N6"/>
  <c r="P21"/>
  <c r="Q21"/>
  <c r="P20"/>
  <c r="P19"/>
  <c r="Q19" s="1"/>
  <c r="P18"/>
  <c r="R18"/>
  <c r="P17"/>
  <c r="Q17"/>
  <c r="P16"/>
  <c r="R16"/>
  <c r="P15"/>
  <c r="Q15"/>
  <c r="P14"/>
  <c r="R14"/>
  <c r="P13"/>
  <c r="R13"/>
  <c r="P12"/>
  <c r="R12"/>
  <c r="P11"/>
  <c r="P10"/>
  <c r="R10" s="1"/>
  <c r="P9"/>
  <c r="Q9" s="1"/>
  <c r="P8"/>
  <c r="R8" s="1"/>
  <c r="P7"/>
  <c r="Q7" s="1"/>
  <c r="R7"/>
  <c r="P6"/>
  <c r="R6"/>
  <c r="K21"/>
  <c r="L21"/>
  <c r="K20"/>
  <c r="L20"/>
  <c r="K19"/>
  <c r="L19"/>
  <c r="K18"/>
  <c r="M18"/>
  <c r="K17"/>
  <c r="L17"/>
  <c r="K16"/>
  <c r="N16"/>
  <c r="K15"/>
  <c r="L15"/>
  <c r="K14"/>
  <c r="N14"/>
  <c r="K13"/>
  <c r="L13"/>
  <c r="K12"/>
  <c r="L12"/>
  <c r="K11"/>
  <c r="N11"/>
  <c r="K10"/>
  <c r="N10"/>
  <c r="AC27" i="15"/>
  <c r="AL23" i="20"/>
  <c r="AG23"/>
  <c r="AH23"/>
  <c r="AH21"/>
  <c r="AH20"/>
  <c r="AH19"/>
  <c r="AH18"/>
  <c r="AH17"/>
  <c r="AH16"/>
  <c r="AH15"/>
  <c r="AH14"/>
  <c r="AH13"/>
  <c r="AH12"/>
  <c r="AH11"/>
  <c r="AH10"/>
  <c r="AH9"/>
  <c r="AH8"/>
  <c r="AH7"/>
  <c r="AH6"/>
  <c r="AH5"/>
  <c r="AC23"/>
  <c r="N22" i="3"/>
  <c r="B22"/>
  <c r="E129" i="25"/>
  <c r="G129"/>
  <c r="E127"/>
  <c r="F127"/>
  <c r="G127"/>
  <c r="E126"/>
  <c r="F126" s="1"/>
  <c r="E125"/>
  <c r="F125" s="1"/>
  <c r="E124"/>
  <c r="F124" s="1"/>
  <c r="E123"/>
  <c r="F123" s="1"/>
  <c r="E122"/>
  <c r="F122" s="1"/>
  <c r="E121"/>
  <c r="F121" s="1"/>
  <c r="E118"/>
  <c r="F118" s="1"/>
  <c r="E117"/>
  <c r="F117" s="1"/>
  <c r="E116"/>
  <c r="F116" s="1"/>
  <c r="E115"/>
  <c r="F115" s="1"/>
  <c r="E114"/>
  <c r="F114" s="1"/>
  <c r="E113"/>
  <c r="F113" s="1"/>
  <c r="E112"/>
  <c r="F112" s="1"/>
  <c r="E111"/>
  <c r="F111" s="1"/>
  <c r="E100"/>
  <c r="F100" s="1"/>
  <c r="E99"/>
  <c r="F99" s="1"/>
  <c r="E98"/>
  <c r="F98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I54"/>
  <c r="B25" i="30"/>
  <c r="Q22" i="3"/>
  <c r="P22"/>
  <c r="O22"/>
  <c r="R22" s="1"/>
  <c r="S22" s="1"/>
  <c r="C22"/>
  <c r="I22"/>
  <c r="K54" i="25"/>
  <c r="L54" s="1"/>
  <c r="E55"/>
  <c r="F55" s="1"/>
  <c r="C55"/>
  <c r="C53"/>
  <c r="E50"/>
  <c r="F50" s="1"/>
  <c r="C50"/>
  <c r="E49"/>
  <c r="F49" s="1"/>
  <c r="C49"/>
  <c r="E48"/>
  <c r="F48" s="1"/>
  <c r="C48"/>
  <c r="E47"/>
  <c r="F47"/>
  <c r="C47"/>
  <c r="E46"/>
  <c r="F46" s="1"/>
  <c r="C46"/>
  <c r="E45"/>
  <c r="F45" s="1"/>
  <c r="C45"/>
  <c r="E44"/>
  <c r="F44" s="1"/>
  <c r="C44"/>
  <c r="E43"/>
  <c r="F43"/>
  <c r="C43"/>
  <c r="E42"/>
  <c r="F42" s="1"/>
  <c r="C42"/>
  <c r="E41"/>
  <c r="F41" s="1"/>
  <c r="C41"/>
  <c r="E40"/>
  <c r="F40" s="1"/>
  <c r="C40"/>
  <c r="E39"/>
  <c r="F39"/>
  <c r="C39"/>
  <c r="E38"/>
  <c r="F38" s="1"/>
  <c r="C38"/>
  <c r="E37"/>
  <c r="F37" s="1"/>
  <c r="C37"/>
  <c r="E36"/>
  <c r="F36" s="1"/>
  <c r="C36"/>
  <c r="E35"/>
  <c r="F35"/>
  <c r="C35"/>
  <c r="E34"/>
  <c r="F34" s="1"/>
  <c r="C34"/>
  <c r="E33"/>
  <c r="F33" s="1"/>
  <c r="C33"/>
  <c r="E32"/>
  <c r="F32" s="1"/>
  <c r="C32"/>
  <c r="E31"/>
  <c r="F31"/>
  <c r="C31"/>
  <c r="E30"/>
  <c r="F30" s="1"/>
  <c r="C30"/>
  <c r="E29"/>
  <c r="F29" s="1"/>
  <c r="C29"/>
  <c r="E28"/>
  <c r="F28" s="1"/>
  <c r="C28"/>
  <c r="E27"/>
  <c r="F27"/>
  <c r="C27"/>
  <c r="E26"/>
  <c r="F26" s="1"/>
  <c r="C26"/>
  <c r="E25"/>
  <c r="F25" s="1"/>
  <c r="C25"/>
  <c r="E24"/>
  <c r="F24" s="1"/>
  <c r="C24"/>
  <c r="E23"/>
  <c r="F23"/>
  <c r="C23"/>
  <c r="E22"/>
  <c r="F22" s="1"/>
  <c r="C22"/>
  <c r="E21"/>
  <c r="F21" s="1"/>
  <c r="C21"/>
  <c r="E20"/>
  <c r="F20" s="1"/>
  <c r="C20"/>
  <c r="E19"/>
  <c r="F19"/>
  <c r="C19"/>
  <c r="E18"/>
  <c r="F18" s="1"/>
  <c r="C18"/>
  <c r="E17"/>
  <c r="F17" s="1"/>
  <c r="C17"/>
  <c r="E16"/>
  <c r="F16" s="1"/>
  <c r="C16"/>
  <c r="E15"/>
  <c r="F15"/>
  <c r="C15"/>
  <c r="E14"/>
  <c r="F14" s="1"/>
  <c r="C14"/>
  <c r="E13"/>
  <c r="F13" s="1"/>
  <c r="C13"/>
  <c r="E12"/>
  <c r="F12" s="1"/>
  <c r="C12"/>
  <c r="E11"/>
  <c r="F11"/>
  <c r="C11"/>
  <c r="E10"/>
  <c r="F10" s="1"/>
  <c r="C10"/>
  <c r="E9"/>
  <c r="F9" s="1"/>
  <c r="C9"/>
  <c r="E8"/>
  <c r="F8" s="1"/>
  <c r="C8"/>
  <c r="E7"/>
  <c r="F7"/>
  <c r="C7"/>
  <c r="E6"/>
  <c r="F6" s="1"/>
  <c r="C6"/>
  <c r="E5"/>
  <c r="F5" s="1"/>
  <c r="C5"/>
  <c r="E4"/>
  <c r="F4" s="1"/>
  <c r="M124"/>
  <c r="M123"/>
  <c r="M122"/>
  <c r="M121"/>
  <c r="M118"/>
  <c r="M117"/>
  <c r="M116"/>
  <c r="M114"/>
  <c r="M113"/>
  <c r="M112"/>
  <c r="M111"/>
  <c r="M100"/>
  <c r="M99"/>
  <c r="M98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5"/>
  <c r="M49"/>
  <c r="M48"/>
  <c r="M46"/>
  <c r="M45"/>
  <c r="M44"/>
  <c r="M43"/>
  <c r="M42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9"/>
  <c r="M8"/>
  <c r="M7"/>
  <c r="M6"/>
  <c r="M5"/>
  <c r="M4"/>
  <c r="K22" i="3"/>
  <c r="J22"/>
  <c r="H22"/>
  <c r="D27"/>
  <c r="G22"/>
  <c r="F22"/>
  <c r="E22"/>
  <c r="R21"/>
  <c r="S21" s="1"/>
  <c r="R20"/>
  <c r="S20" s="1"/>
  <c r="R19"/>
  <c r="S19" s="1"/>
  <c r="R18"/>
  <c r="S18" s="1"/>
  <c r="R17"/>
  <c r="S17" s="1"/>
  <c r="R16"/>
  <c r="S16" s="1"/>
  <c r="R15"/>
  <c r="S15" s="1"/>
  <c r="R14"/>
  <c r="S14" s="1"/>
  <c r="R13"/>
  <c r="S13" s="1"/>
  <c r="R12"/>
  <c r="S12" s="1"/>
  <c r="R11"/>
  <c r="S11" s="1"/>
  <c r="R10"/>
  <c r="S10" s="1"/>
  <c r="R9"/>
  <c r="S9" s="1"/>
  <c r="R8"/>
  <c r="S8" s="1"/>
  <c r="R7"/>
  <c r="S7" s="1"/>
  <c r="R6"/>
  <c r="S6" s="1"/>
  <c r="R5"/>
  <c r="S5" s="1"/>
  <c r="R4"/>
  <c r="S4" s="1"/>
  <c r="L21"/>
  <c r="M21" s="1"/>
  <c r="L20"/>
  <c r="M20" s="1"/>
  <c r="L19"/>
  <c r="M19" s="1"/>
  <c r="L18"/>
  <c r="M18" s="1"/>
  <c r="L17"/>
  <c r="M17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L7"/>
  <c r="M7" s="1"/>
  <c r="L6"/>
  <c r="M6" s="1"/>
  <c r="L5"/>
  <c r="M5" s="1"/>
  <c r="L4"/>
  <c r="M4" s="1"/>
  <c r="P12" i="25"/>
  <c r="P36"/>
  <c r="P114"/>
  <c r="I7" i="26"/>
  <c r="I9"/>
  <c r="Q6" i="18"/>
  <c r="P6"/>
  <c r="O6"/>
  <c r="H20" i="30"/>
  <c r="I20" s="1"/>
  <c r="K20" s="1"/>
  <c r="T27" i="17"/>
  <c r="W23" i="20"/>
  <c r="V23"/>
  <c r="U23"/>
  <c r="T23"/>
  <c r="X23" i="5"/>
  <c r="W23"/>
  <c r="V23"/>
  <c r="U23"/>
  <c r="T26" i="17"/>
  <c r="T25"/>
  <c r="I25"/>
  <c r="D25"/>
  <c r="H23" i="11"/>
  <c r="B22"/>
  <c r="J22"/>
  <c r="E22" i="26"/>
  <c r="E12" i="22"/>
  <c r="L27" i="15"/>
  <c r="B27"/>
  <c r="D23" i="17"/>
  <c r="L23"/>
  <c r="T5"/>
  <c r="D6" i="18"/>
  <c r="L6"/>
  <c r="I6"/>
  <c r="C6"/>
  <c r="B17" i="11"/>
  <c r="J17" s="1"/>
  <c r="I11" i="26"/>
  <c r="T24" i="17"/>
  <c r="T23"/>
  <c r="F22" i="30"/>
  <c r="G22" s="1"/>
  <c r="J22" s="1"/>
  <c r="X22" s="1"/>
  <c r="K30" i="17"/>
  <c r="N18"/>
  <c r="L11"/>
  <c r="L7"/>
  <c r="F14" i="22"/>
  <c r="S23" i="5"/>
  <c r="P19" i="26"/>
  <c r="T22" i="17"/>
  <c r="N24" i="15"/>
  <c r="N23"/>
  <c r="P25" i="30"/>
  <c r="O25"/>
  <c r="N25"/>
  <c r="M25"/>
  <c r="E25"/>
  <c r="D25"/>
  <c r="AA25" s="1"/>
  <c r="C25"/>
  <c r="AB24"/>
  <c r="AA24"/>
  <c r="S24"/>
  <c r="T24" s="1"/>
  <c r="V24" s="1"/>
  <c r="Q24"/>
  <c r="R24"/>
  <c r="U24" s="1"/>
  <c r="H24"/>
  <c r="I24" s="1"/>
  <c r="K24" s="1"/>
  <c r="F24"/>
  <c r="G24" s="1"/>
  <c r="J24" s="1"/>
  <c r="L24" s="1"/>
  <c r="AB23"/>
  <c r="AA23"/>
  <c r="AC23"/>
  <c r="S23"/>
  <c r="T23"/>
  <c r="V23" s="1"/>
  <c r="Q23"/>
  <c r="R23" s="1"/>
  <c r="U23" s="1"/>
  <c r="H23"/>
  <c r="I23" s="1"/>
  <c r="K23" s="1"/>
  <c r="Y23" s="1"/>
  <c r="F23"/>
  <c r="G23" s="1"/>
  <c r="J23" s="1"/>
  <c r="AB22"/>
  <c r="AA22"/>
  <c r="S22"/>
  <c r="T22"/>
  <c r="V22" s="1"/>
  <c r="Q22"/>
  <c r="R22" s="1"/>
  <c r="U22" s="1"/>
  <c r="H22"/>
  <c r="I22" s="1"/>
  <c r="K22" s="1"/>
  <c r="L22" s="1"/>
  <c r="AB21"/>
  <c r="AA21"/>
  <c r="S21"/>
  <c r="T21" s="1"/>
  <c r="V21" s="1"/>
  <c r="Q21"/>
  <c r="R21"/>
  <c r="U21" s="1"/>
  <c r="H21"/>
  <c r="I21" s="1"/>
  <c r="K21" s="1"/>
  <c r="F21"/>
  <c r="G21" s="1"/>
  <c r="J21" s="1"/>
  <c r="AB20"/>
  <c r="AA20"/>
  <c r="S20"/>
  <c r="T20" s="1"/>
  <c r="V20" s="1"/>
  <c r="Q20"/>
  <c r="R20"/>
  <c r="U20" s="1"/>
  <c r="AB19"/>
  <c r="AA19"/>
  <c r="S19"/>
  <c r="T19" s="1"/>
  <c r="V19" s="1"/>
  <c r="Q19"/>
  <c r="R19" s="1"/>
  <c r="U19" s="1"/>
  <c r="H19"/>
  <c r="I19"/>
  <c r="K19" s="1"/>
  <c r="Y19" s="1"/>
  <c r="F19"/>
  <c r="G19" s="1"/>
  <c r="J19" s="1"/>
  <c r="AB18"/>
  <c r="AA18"/>
  <c r="S18"/>
  <c r="T18" s="1"/>
  <c r="V18" s="1"/>
  <c r="Y18" s="1"/>
  <c r="Q18"/>
  <c r="R18" s="1"/>
  <c r="U18" s="1"/>
  <c r="X18" s="1"/>
  <c r="H18"/>
  <c r="I18" s="1"/>
  <c r="K18" s="1"/>
  <c r="F18"/>
  <c r="G18"/>
  <c r="J18" s="1"/>
  <c r="AB17"/>
  <c r="AA17"/>
  <c r="AC17" s="1"/>
  <c r="S17"/>
  <c r="T17" s="1"/>
  <c r="V17" s="1"/>
  <c r="Q17"/>
  <c r="R17" s="1"/>
  <c r="U17" s="1"/>
  <c r="H17"/>
  <c r="I17"/>
  <c r="K17" s="1"/>
  <c r="L17" s="1"/>
  <c r="F17"/>
  <c r="G17" s="1"/>
  <c r="J17" s="1"/>
  <c r="AB16"/>
  <c r="AA16"/>
  <c r="S16"/>
  <c r="T16" s="1"/>
  <c r="V16" s="1"/>
  <c r="Q16"/>
  <c r="R16"/>
  <c r="U16" s="1"/>
  <c r="X16" s="1"/>
  <c r="AB15"/>
  <c r="AA15"/>
  <c r="S15"/>
  <c r="T15"/>
  <c r="V15" s="1"/>
  <c r="Q15"/>
  <c r="R15"/>
  <c r="U15" s="1"/>
  <c r="H15"/>
  <c r="I15" s="1"/>
  <c r="K15" s="1"/>
  <c r="F15"/>
  <c r="G15" s="1"/>
  <c r="J15" s="1"/>
  <c r="AB14"/>
  <c r="AA14"/>
  <c r="S14"/>
  <c r="T14" s="1"/>
  <c r="V14" s="1"/>
  <c r="Q14"/>
  <c r="R14"/>
  <c r="U14" s="1"/>
  <c r="H14"/>
  <c r="I14" s="1"/>
  <c r="K14" s="1"/>
  <c r="F14"/>
  <c r="G14" s="1"/>
  <c r="J14" s="1"/>
  <c r="L14" s="1"/>
  <c r="AB13"/>
  <c r="AA13"/>
  <c r="AC13"/>
  <c r="S13"/>
  <c r="T13"/>
  <c r="V13" s="1"/>
  <c r="Q13"/>
  <c r="R13" s="1"/>
  <c r="U13" s="1"/>
  <c r="H13"/>
  <c r="I13" s="1"/>
  <c r="K13" s="1"/>
  <c r="Y13" s="1"/>
  <c r="F13"/>
  <c r="G13" s="1"/>
  <c r="J13" s="1"/>
  <c r="AB12"/>
  <c r="AA12"/>
  <c r="AC12" s="1"/>
  <c r="S12"/>
  <c r="T12" s="1"/>
  <c r="V12" s="1"/>
  <c r="Q12"/>
  <c r="R12" s="1"/>
  <c r="U12" s="1"/>
  <c r="X12" s="1"/>
  <c r="AB11"/>
  <c r="AA11"/>
  <c r="S11"/>
  <c r="T11" s="1"/>
  <c r="V11" s="1"/>
  <c r="Q11"/>
  <c r="R11"/>
  <c r="U11" s="1"/>
  <c r="H11"/>
  <c r="I11" s="1"/>
  <c r="K11" s="1"/>
  <c r="F11"/>
  <c r="G11" s="1"/>
  <c r="J11" s="1"/>
  <c r="L11" s="1"/>
  <c r="AB10"/>
  <c r="AA10"/>
  <c r="S10"/>
  <c r="T10" s="1"/>
  <c r="V10" s="1"/>
  <c r="Q10"/>
  <c r="R10" s="1"/>
  <c r="U10" s="1"/>
  <c r="X10" s="1"/>
  <c r="AB9"/>
  <c r="AA9"/>
  <c r="AC9" s="1"/>
  <c r="S9"/>
  <c r="T9" s="1"/>
  <c r="V9" s="1"/>
  <c r="Y9" s="1"/>
  <c r="Q9"/>
  <c r="R9" s="1"/>
  <c r="U9" s="1"/>
  <c r="H9"/>
  <c r="I9"/>
  <c r="K9" s="1"/>
  <c r="L9" s="1"/>
  <c r="F9"/>
  <c r="G9" s="1"/>
  <c r="J9" s="1"/>
  <c r="AB8"/>
  <c r="AA8"/>
  <c r="S8"/>
  <c r="T8" s="1"/>
  <c r="V8" s="1"/>
  <c r="Q8"/>
  <c r="R8"/>
  <c r="U8" s="1"/>
  <c r="H8"/>
  <c r="I8" s="1"/>
  <c r="K8" s="1"/>
  <c r="F8"/>
  <c r="G8" s="1"/>
  <c r="J8" s="1"/>
  <c r="X8" s="1"/>
  <c r="C5" i="20"/>
  <c r="E5" s="1"/>
  <c r="J30" i="17"/>
  <c r="N22" i="15"/>
  <c r="N21"/>
  <c r="S27"/>
  <c r="U27" s="1"/>
  <c r="R27"/>
  <c r="H27"/>
  <c r="C27" s="1"/>
  <c r="N5"/>
  <c r="Q5" s="1"/>
  <c r="N7"/>
  <c r="P7" s="1"/>
  <c r="N8"/>
  <c r="N9"/>
  <c r="N10"/>
  <c r="Q10" s="1"/>
  <c r="N11"/>
  <c r="N13"/>
  <c r="Q13" s="1"/>
  <c r="N14"/>
  <c r="N16"/>
  <c r="Q16" s="1"/>
  <c r="N18"/>
  <c r="N19"/>
  <c r="N20"/>
  <c r="E11" i="26"/>
  <c r="K11"/>
  <c r="H11"/>
  <c r="M11" i="17"/>
  <c r="I21"/>
  <c r="D21"/>
  <c r="K22" i="26"/>
  <c r="L18" i="5"/>
  <c r="L12"/>
  <c r="N6"/>
  <c r="T21" i="17"/>
  <c r="S23" i="20"/>
  <c r="P5"/>
  <c r="P23" s="1"/>
  <c r="F12" i="22"/>
  <c r="D22"/>
  <c r="I20" i="17"/>
  <c r="T6"/>
  <c r="T7"/>
  <c r="T8"/>
  <c r="T9"/>
  <c r="T11"/>
  <c r="T12"/>
  <c r="T14"/>
  <c r="T16"/>
  <c r="T17"/>
  <c r="T19"/>
  <c r="T20"/>
  <c r="D20"/>
  <c r="E19" i="26"/>
  <c r="P17"/>
  <c r="N17"/>
  <c r="K17"/>
  <c r="E17"/>
  <c r="P15"/>
  <c r="N15"/>
  <c r="E15"/>
  <c r="P13"/>
  <c r="N13"/>
  <c r="E13"/>
  <c r="P9"/>
  <c r="N9"/>
  <c r="K9"/>
  <c r="E9"/>
  <c r="P7"/>
  <c r="N7"/>
  <c r="K7"/>
  <c r="E7"/>
  <c r="P5"/>
  <c r="N5"/>
  <c r="E5"/>
  <c r="C30" i="17"/>
  <c r="F26"/>
  <c r="B30"/>
  <c r="E7"/>
  <c r="R30"/>
  <c r="S30"/>
  <c r="M21" i="20"/>
  <c r="C21"/>
  <c r="E21" s="1"/>
  <c r="C20"/>
  <c r="D20" s="1"/>
  <c r="L18"/>
  <c r="G18"/>
  <c r="H18"/>
  <c r="C18"/>
  <c r="D18"/>
  <c r="C16"/>
  <c r="E16"/>
  <c r="M15"/>
  <c r="C15"/>
  <c r="D15" s="1"/>
  <c r="G14"/>
  <c r="H14" s="1"/>
  <c r="C14"/>
  <c r="D14" s="1"/>
  <c r="G12"/>
  <c r="I12" s="1"/>
  <c r="C12"/>
  <c r="E12" s="1"/>
  <c r="R11"/>
  <c r="C11"/>
  <c r="E11" s="1"/>
  <c r="G8"/>
  <c r="H8" s="1"/>
  <c r="C8"/>
  <c r="D8" s="1"/>
  <c r="I6"/>
  <c r="C6"/>
  <c r="D6" s="1"/>
  <c r="I11" i="5"/>
  <c r="Q30" i="17"/>
  <c r="L19"/>
  <c r="K23" i="5"/>
  <c r="N23" s="1"/>
  <c r="D19" i="17"/>
  <c r="M19"/>
  <c r="N19"/>
  <c r="B21" i="11"/>
  <c r="J21" s="1"/>
  <c r="B20"/>
  <c r="J20" s="1"/>
  <c r="B19"/>
  <c r="J19" s="1"/>
  <c r="B18"/>
  <c r="J18" s="1"/>
  <c r="B16"/>
  <c r="J16" s="1"/>
  <c r="B15"/>
  <c r="J15" s="1"/>
  <c r="B14"/>
  <c r="J14" s="1"/>
  <c r="B13"/>
  <c r="J13" s="1"/>
  <c r="B12"/>
  <c r="J12" s="1"/>
  <c r="B11"/>
  <c r="J11" s="1"/>
  <c r="B10"/>
  <c r="J10" s="1"/>
  <c r="B9"/>
  <c r="J9" s="1"/>
  <c r="B8"/>
  <c r="J8" s="1"/>
  <c r="B7"/>
  <c r="J7" s="1"/>
  <c r="B6"/>
  <c r="B5"/>
  <c r="J5" s="1"/>
  <c r="N5" s="1"/>
  <c r="P30" i="17"/>
  <c r="H11" i="5"/>
  <c r="M5" i="18"/>
  <c r="J19" i="15"/>
  <c r="M18" i="17"/>
  <c r="I18"/>
  <c r="D18"/>
  <c r="I12"/>
  <c r="D5"/>
  <c r="I5"/>
  <c r="L5"/>
  <c r="M5"/>
  <c r="N5"/>
  <c r="O5" s="1"/>
  <c r="D7"/>
  <c r="M7"/>
  <c r="D8"/>
  <c r="L8"/>
  <c r="M8"/>
  <c r="N8"/>
  <c r="D9"/>
  <c r="L9"/>
  <c r="M9"/>
  <c r="N9"/>
  <c r="D10"/>
  <c r="L10"/>
  <c r="M10"/>
  <c r="N10"/>
  <c r="D11"/>
  <c r="I11"/>
  <c r="D12"/>
  <c r="L12"/>
  <c r="M12"/>
  <c r="N12"/>
  <c r="D13"/>
  <c r="L13"/>
  <c r="M13"/>
  <c r="N13"/>
  <c r="O13"/>
  <c r="N14"/>
  <c r="D16"/>
  <c r="M16"/>
  <c r="D9" i="5"/>
  <c r="T23" i="11"/>
  <c r="I18" i="5"/>
  <c r="H18"/>
  <c r="E18"/>
  <c r="D18"/>
  <c r="J5" i="15"/>
  <c r="T5"/>
  <c r="T7"/>
  <c r="J8"/>
  <c r="T8"/>
  <c r="J9"/>
  <c r="T9"/>
  <c r="J10"/>
  <c r="T10"/>
  <c r="J12"/>
  <c r="T12"/>
  <c r="J13"/>
  <c r="T13"/>
  <c r="J14"/>
  <c r="T14"/>
  <c r="T16"/>
  <c r="J18"/>
  <c r="T18"/>
  <c r="T19"/>
  <c r="T20"/>
  <c r="I15" i="5"/>
  <c r="P23"/>
  <c r="R23"/>
  <c r="R21"/>
  <c r="R20"/>
  <c r="R19"/>
  <c r="R17"/>
  <c r="R16"/>
  <c r="R15"/>
  <c r="R14"/>
  <c r="R12"/>
  <c r="R11"/>
  <c r="R10"/>
  <c r="R9"/>
  <c r="R8"/>
  <c r="R7"/>
  <c r="R6"/>
  <c r="R5"/>
  <c r="O23"/>
  <c r="O23" i="20" s="1"/>
  <c r="Q21" i="5"/>
  <c r="Q20"/>
  <c r="Q19"/>
  <c r="Q18"/>
  <c r="Q17"/>
  <c r="Q16"/>
  <c r="Q15"/>
  <c r="Q14"/>
  <c r="Q13"/>
  <c r="Q12"/>
  <c r="Q11"/>
  <c r="Q10"/>
  <c r="Q9"/>
  <c r="Q8"/>
  <c r="Q7"/>
  <c r="Q6"/>
  <c r="Q5"/>
  <c r="E15"/>
  <c r="I6"/>
  <c r="L5"/>
  <c r="L7"/>
  <c r="L9"/>
  <c r="L11"/>
  <c r="L13"/>
  <c r="L15"/>
  <c r="L17"/>
  <c r="L19"/>
  <c r="L21"/>
  <c r="J23"/>
  <c r="J23" i="20" s="1"/>
  <c r="D6" i="5"/>
  <c r="D11"/>
  <c r="N15"/>
  <c r="G23"/>
  <c r="I23"/>
  <c r="I20"/>
  <c r="I16"/>
  <c r="I14"/>
  <c r="I12"/>
  <c r="I8"/>
  <c r="H20"/>
  <c r="H15"/>
  <c r="H14"/>
  <c r="H8"/>
  <c r="C23"/>
  <c r="E23" s="1"/>
  <c r="E21"/>
  <c r="E20"/>
  <c r="E16"/>
  <c r="E14"/>
  <c r="D20"/>
  <c r="D16"/>
  <c r="D15"/>
  <c r="D14"/>
  <c r="D8"/>
  <c r="M21"/>
  <c r="M17"/>
  <c r="M19"/>
  <c r="M16"/>
  <c r="M15"/>
  <c r="M14"/>
  <c r="M13"/>
  <c r="M12"/>
  <c r="M11"/>
  <c r="M10"/>
  <c r="M9"/>
  <c r="M8"/>
  <c r="M7"/>
  <c r="M5"/>
  <c r="N21"/>
  <c r="N18"/>
  <c r="N17"/>
  <c r="N19"/>
  <c r="N14"/>
  <c r="N13"/>
  <c r="N12"/>
  <c r="N11"/>
  <c r="N10"/>
  <c r="N9"/>
  <c r="N8"/>
  <c r="N7"/>
  <c r="N5"/>
  <c r="I5"/>
  <c r="H5"/>
  <c r="D5"/>
  <c r="H12"/>
  <c r="F23"/>
  <c r="F23" i="20" s="1"/>
  <c r="M20" i="5"/>
  <c r="N16"/>
  <c r="N20"/>
  <c r="M18"/>
  <c r="M6"/>
  <c r="L20"/>
  <c r="L16"/>
  <c r="L14"/>
  <c r="L10"/>
  <c r="L8"/>
  <c r="L6"/>
  <c r="D9" i="11"/>
  <c r="E9"/>
  <c r="D10"/>
  <c r="E10"/>
  <c r="D16"/>
  <c r="F16"/>
  <c r="D8"/>
  <c r="Q8"/>
  <c r="R8" s="1"/>
  <c r="D7"/>
  <c r="Q7" s="1"/>
  <c r="AC18" i="30"/>
  <c r="D6" i="11"/>
  <c r="L6"/>
  <c r="M6" s="1"/>
  <c r="L18" i="17"/>
  <c r="H13" i="26"/>
  <c r="I17"/>
  <c r="AC22" i="30"/>
  <c r="D12" i="11"/>
  <c r="L12"/>
  <c r="N12" s="1"/>
  <c r="H17" i="26"/>
  <c r="D12" i="5"/>
  <c r="B23"/>
  <c r="N8" i="20"/>
  <c r="L22" i="3"/>
  <c r="M22"/>
  <c r="M132" i="25"/>
  <c r="E54"/>
  <c r="F54" s="1"/>
  <c r="Q6" i="20"/>
  <c r="N15"/>
  <c r="N17"/>
  <c r="N21"/>
  <c r="K5"/>
  <c r="L5" s="1"/>
  <c r="G5"/>
  <c r="H5" s="1"/>
  <c r="C9"/>
  <c r="D9" s="1"/>
  <c r="G11"/>
  <c r="I11" s="1"/>
  <c r="R20"/>
  <c r="M20"/>
  <c r="M54" i="25"/>
  <c r="I5" i="26"/>
  <c r="K5"/>
  <c r="H5"/>
  <c r="P18" i="15"/>
  <c r="O16"/>
  <c r="AC19" i="30"/>
  <c r="G6" i="18"/>
  <c r="D21" i="11"/>
  <c r="L21" s="1"/>
  <c r="D17"/>
  <c r="E17" s="1"/>
  <c r="E5" i="15"/>
  <c r="F8"/>
  <c r="F10"/>
  <c r="F12"/>
  <c r="E14"/>
  <c r="P10"/>
  <c r="P12"/>
  <c r="Y22" i="11"/>
  <c r="D13"/>
  <c r="E13" s="1"/>
  <c r="O20" i="15"/>
  <c r="E6" i="18"/>
  <c r="F6" s="1"/>
  <c r="C54" i="25"/>
  <c r="K13" i="26"/>
  <c r="Q18" i="20"/>
  <c r="F11" i="17"/>
  <c r="K6" i="18"/>
  <c r="O23" i="17"/>
  <c r="P19" i="15"/>
  <c r="M6" i="20"/>
  <c r="M8"/>
  <c r="AC15" i="30"/>
  <c r="J6" i="11"/>
  <c r="E19" i="15"/>
  <c r="E15" i="20"/>
  <c r="O12" i="15"/>
  <c r="H15" i="26"/>
  <c r="K15"/>
  <c r="I15"/>
  <c r="M10" i="20"/>
  <c r="M14"/>
  <c r="N18"/>
  <c r="R19"/>
  <c r="E18" i="15"/>
  <c r="E20" i="20"/>
  <c r="I18"/>
  <c r="H25" i="30"/>
  <c r="I25" s="1"/>
  <c r="K25" s="1"/>
  <c r="L25" s="1"/>
  <c r="D11" i="11"/>
  <c r="E11"/>
  <c r="D14"/>
  <c r="F14"/>
  <c r="D15"/>
  <c r="E15"/>
  <c r="F5" i="15"/>
  <c r="F18"/>
  <c r="P13"/>
  <c r="O10"/>
  <c r="O8"/>
  <c r="P8"/>
  <c r="P5"/>
  <c r="T30" i="17"/>
  <c r="F5" i="18"/>
  <c r="H5"/>
  <c r="F19" i="15"/>
  <c r="E22" i="22"/>
  <c r="F22"/>
  <c r="P14" i="15"/>
  <c r="O14"/>
  <c r="P9"/>
  <c r="Q25" i="30"/>
  <c r="R25"/>
  <c r="U25" s="1"/>
  <c r="F25"/>
  <c r="G25" s="1"/>
  <c r="J25" s="1"/>
  <c r="S25"/>
  <c r="T25" s="1"/>
  <c r="V25" s="1"/>
  <c r="D5" i="11"/>
  <c r="E5" s="1"/>
  <c r="D20"/>
  <c r="E20" s="1"/>
  <c r="D18"/>
  <c r="E18" s="1"/>
  <c r="F14" i="15"/>
  <c r="G59" i="25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4"/>
  <c r="G86"/>
  <c r="G87"/>
  <c r="G88"/>
  <c r="G89"/>
  <c r="G90"/>
  <c r="G91"/>
  <c r="G92"/>
  <c r="G94"/>
  <c r="G95"/>
  <c r="G96"/>
  <c r="G98"/>
  <c r="G99"/>
  <c r="G100"/>
  <c r="G111"/>
  <c r="G112"/>
  <c r="G113"/>
  <c r="G114"/>
  <c r="G115"/>
  <c r="G116"/>
  <c r="G117"/>
  <c r="G118"/>
  <c r="G121"/>
  <c r="G122"/>
  <c r="G123"/>
  <c r="G124"/>
  <c r="G5"/>
  <c r="G6"/>
  <c r="G7"/>
  <c r="G8"/>
  <c r="G9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4"/>
  <c r="AJ5" i="11"/>
  <c r="AH23"/>
  <c r="O22"/>
  <c r="W22" s="1"/>
  <c r="AC23"/>
  <c r="AD23" s="1"/>
  <c r="R22"/>
  <c r="U19"/>
  <c r="U22"/>
  <c r="U5"/>
  <c r="U6"/>
  <c r="U7"/>
  <c r="U8"/>
  <c r="U9"/>
  <c r="U10"/>
  <c r="U11"/>
  <c r="U13"/>
  <c r="U14"/>
  <c r="U15"/>
  <c r="U17"/>
  <c r="U18"/>
  <c r="U21"/>
  <c r="U20"/>
  <c r="AF23"/>
  <c r="U16"/>
  <c r="AJ6"/>
  <c r="AJ21"/>
  <c r="AJ20"/>
  <c r="AJ19"/>
  <c r="AJ18"/>
  <c r="AJ17"/>
  <c r="AJ16"/>
  <c r="AJ15"/>
  <c r="AJ14"/>
  <c r="AJ13"/>
  <c r="AJ12"/>
  <c r="AJ11"/>
  <c r="AJ10"/>
  <c r="AJ9"/>
  <c r="AJ8"/>
  <c r="AJ7"/>
  <c r="AI23"/>
  <c r="AJ23" s="1"/>
  <c r="M6" i="18"/>
  <c r="E9" i="15"/>
  <c r="F9"/>
  <c r="AC10" i="30"/>
  <c r="AC21"/>
  <c r="AC20"/>
  <c r="E10" i="15"/>
  <c r="F27" i="17"/>
  <c r="F19"/>
  <c r="F20"/>
  <c r="E12" i="15"/>
  <c r="Q10" i="20"/>
  <c r="Q14"/>
  <c r="N20"/>
  <c r="H20"/>
  <c r="E18"/>
  <c r="Q20"/>
  <c r="K56" i="25"/>
  <c r="L56" s="1"/>
  <c r="D5" i="20"/>
  <c r="O8" i="17"/>
  <c r="H17" i="20"/>
  <c r="L14"/>
  <c r="Q16"/>
  <c r="Q5"/>
  <c r="L16"/>
  <c r="L10"/>
  <c r="N12"/>
  <c r="M11"/>
  <c r="M12"/>
  <c r="R15"/>
  <c r="M16"/>
  <c r="E26" i="17"/>
  <c r="E22"/>
  <c r="E18"/>
  <c r="E10"/>
  <c r="E5"/>
  <c r="E25"/>
  <c r="E21"/>
  <c r="E16"/>
  <c r="E11"/>
  <c r="O9"/>
  <c r="H11" i="20"/>
  <c r="I5"/>
  <c r="L8" i="11"/>
  <c r="N8" s="1"/>
  <c r="G55" i="25"/>
  <c r="I30" i="17"/>
  <c r="L16" i="11"/>
  <c r="N16" s="1"/>
  <c r="I27" i="15"/>
  <c r="K27" s="1"/>
  <c r="D27"/>
  <c r="E27" s="1"/>
  <c r="L10" i="11"/>
  <c r="N10" s="1"/>
  <c r="E14"/>
  <c r="F21"/>
  <c r="E6"/>
  <c r="Q16"/>
  <c r="R16" s="1"/>
  <c r="F10"/>
  <c r="E8"/>
  <c r="I14" i="20"/>
  <c r="I8"/>
  <c r="R5"/>
  <c r="P11" i="15"/>
  <c r="O13"/>
  <c r="O5"/>
  <c r="F9" i="11"/>
  <c r="Q9"/>
  <c r="R9" s="1"/>
  <c r="D16" i="20"/>
  <c r="M5"/>
  <c r="E6"/>
  <c r="M19"/>
  <c r="M13"/>
  <c r="N13"/>
  <c r="M17"/>
  <c r="N19"/>
  <c r="P16" i="15"/>
  <c r="Q7"/>
  <c r="D19" i="11"/>
  <c r="Q19" s="1"/>
  <c r="F12" i="17"/>
  <c r="F23"/>
  <c r="F25"/>
  <c r="F7"/>
  <c r="F18"/>
  <c r="F10"/>
  <c r="F8"/>
  <c r="AD5" i="11"/>
  <c r="AD19"/>
  <c r="AD6"/>
  <c r="AD12"/>
  <c r="AD13"/>
  <c r="O13"/>
  <c r="W13" s="1"/>
  <c r="AD17"/>
  <c r="AD18"/>
  <c r="AD7"/>
  <c r="AD8"/>
  <c r="AD9"/>
  <c r="AD10"/>
  <c r="AD11"/>
  <c r="AD14"/>
  <c r="AD15"/>
  <c r="AD16"/>
  <c r="AD20"/>
  <c r="AD21"/>
  <c r="AB23"/>
  <c r="O17"/>
  <c r="W17" s="1"/>
  <c r="O10"/>
  <c r="W10" s="1"/>
  <c r="O11"/>
  <c r="W11" s="1"/>
  <c r="O7"/>
  <c r="W7" s="1"/>
  <c r="O20"/>
  <c r="W20" s="1"/>
  <c r="O8"/>
  <c r="W8" s="1"/>
  <c r="O21"/>
  <c r="W21" s="1"/>
  <c r="O9"/>
  <c r="W9" s="1"/>
  <c r="O15"/>
  <c r="W15" s="1"/>
  <c r="O6"/>
  <c r="O19"/>
  <c r="W19" s="1"/>
  <c r="P20" i="15"/>
  <c r="E13"/>
  <c r="F13"/>
  <c r="O19"/>
  <c r="Q18"/>
  <c r="O18"/>
  <c r="Q11"/>
  <c r="O11"/>
  <c r="E14" i="20"/>
  <c r="H23" i="5"/>
  <c r="O18" i="17"/>
  <c r="C132" i="25"/>
  <c r="N27" i="15"/>
  <c r="O7"/>
  <c r="Y23" i="20"/>
  <c r="Z23"/>
  <c r="L14" i="11"/>
  <c r="M14"/>
  <c r="Q23" i="5"/>
  <c r="Q21" i="11"/>
  <c r="S21" s="1"/>
  <c r="L18"/>
  <c r="M18" s="1"/>
  <c r="Q15"/>
  <c r="S15" s="1"/>
  <c r="Q11"/>
  <c r="R11"/>
  <c r="G23" i="20"/>
  <c r="O5" i="11"/>
  <c r="W5" s="1"/>
  <c r="O16"/>
  <c r="W16" s="1"/>
  <c r="O18"/>
  <c r="W18" s="1"/>
  <c r="O12"/>
  <c r="W12" s="1"/>
  <c r="O14"/>
  <c r="F11"/>
  <c r="E16"/>
  <c r="Q6"/>
  <c r="R6" s="1"/>
  <c r="Q12"/>
  <c r="R12" s="1"/>
  <c r="Q14"/>
  <c r="R14" s="1"/>
  <c r="B23"/>
  <c r="R17" i="20"/>
  <c r="Q13"/>
  <c r="L9"/>
  <c r="Q12"/>
  <c r="F18" i="11"/>
  <c r="L6" i="20"/>
  <c r="N7"/>
  <c r="M9"/>
  <c r="F20" i="11"/>
  <c r="H6" i="18"/>
  <c r="F5" i="11"/>
  <c r="D23" i="5"/>
  <c r="E8" i="20"/>
  <c r="E9"/>
  <c r="D11"/>
  <c r="F24" i="17"/>
  <c r="O9" i="15"/>
  <c r="M27"/>
  <c r="J27"/>
  <c r="K19" i="26"/>
  <c r="I19"/>
  <c r="J57" i="25"/>
  <c r="F13" i="17"/>
  <c r="F5"/>
  <c r="F9"/>
  <c r="D30"/>
  <c r="F14"/>
  <c r="F29"/>
  <c r="F21"/>
  <c r="M30"/>
  <c r="E9"/>
  <c r="E13"/>
  <c r="E19"/>
  <c r="E23"/>
  <c r="E27"/>
  <c r="E8"/>
  <c r="E12"/>
  <c r="E20"/>
  <c r="E24"/>
  <c r="E29"/>
  <c r="F22"/>
  <c r="F16"/>
  <c r="U23" i="11"/>
  <c r="AB25" i="30"/>
  <c r="AC25" s="1"/>
  <c r="O27" i="15"/>
  <c r="O19" i="17"/>
  <c r="O10"/>
  <c r="L30"/>
  <c r="N30"/>
  <c r="O30" s="1"/>
  <c r="Y12" i="11"/>
  <c r="Z12" s="1"/>
  <c r="M12"/>
  <c r="X20" i="30"/>
  <c r="Y21"/>
  <c r="W22"/>
  <c r="E19" i="11"/>
  <c r="S9"/>
  <c r="M10"/>
  <c r="Y14"/>
  <c r="Z14" s="1"/>
  <c r="L20" i="30"/>
  <c r="X23"/>
  <c r="W23"/>
  <c r="Q5" i="11"/>
  <c r="L5"/>
  <c r="M5" s="1"/>
  <c r="D23"/>
  <c r="Q18"/>
  <c r="R18" s="1"/>
  <c r="L20"/>
  <c r="M20" s="1"/>
  <c r="Q20"/>
  <c r="R20" s="1"/>
  <c r="F17"/>
  <c r="L11"/>
  <c r="Y11"/>
  <c r="E12"/>
  <c r="Q10"/>
  <c r="R10" s="1"/>
  <c r="L9"/>
  <c r="Y9" s="1"/>
  <c r="Q13"/>
  <c r="R13" s="1"/>
  <c r="T27" i="15"/>
  <c r="S13" i="11"/>
  <c r="M11"/>
  <c r="Y20"/>
  <c r="Z20" s="1"/>
  <c r="X25" i="30"/>
  <c r="G54" i="25"/>
  <c r="L19" i="30"/>
  <c r="I23" i="20"/>
  <c r="L19" i="11"/>
  <c r="N19" s="1"/>
  <c r="L15"/>
  <c r="Y15" s="1"/>
  <c r="L13"/>
  <c r="N5" i="20"/>
  <c r="W14" i="30"/>
  <c r="K23" i="20"/>
  <c r="M23" s="1"/>
  <c r="M23" i="5"/>
  <c r="E56" i="25"/>
  <c r="F56" s="1"/>
  <c r="E132"/>
  <c r="H84" s="1"/>
  <c r="G85"/>
  <c r="K57"/>
  <c r="E57" s="1"/>
  <c r="H23" s="1"/>
  <c r="L23" i="5"/>
  <c r="W8" i="30"/>
  <c r="Y11"/>
  <c r="Y14"/>
  <c r="L18"/>
  <c r="Y20"/>
  <c r="Z20" s="1"/>
  <c r="N6" i="11"/>
  <c r="X9" i="30"/>
  <c r="X13"/>
  <c r="W13"/>
  <c r="R21" i="20"/>
  <c r="H72" i="25"/>
  <c r="H116"/>
  <c r="H77"/>
  <c r="H123"/>
  <c r="H117"/>
  <c r="H70"/>
  <c r="H82"/>
  <c r="H93"/>
  <c r="H90"/>
  <c r="F132"/>
  <c r="H95"/>
  <c r="H59"/>
  <c r="H67"/>
  <c r="H66"/>
  <c r="H112"/>
  <c r="H132"/>
  <c r="H81"/>
  <c r="H43"/>
  <c r="H11"/>
  <c r="H39"/>
  <c r="H33"/>
  <c r="H9"/>
  <c r="H29"/>
  <c r="H38"/>
  <c r="H41"/>
  <c r="H31"/>
  <c r="H13"/>
  <c r="H42"/>
  <c r="H54"/>
  <c r="H35"/>
  <c r="H48"/>
  <c r="H15"/>
  <c r="H47"/>
  <c r="H44"/>
  <c r="H28"/>
  <c r="H16"/>
  <c r="H34"/>
  <c r="H10"/>
  <c r="H50"/>
  <c r="H32" l="1"/>
  <c r="H56"/>
  <c r="H76"/>
  <c r="W10" i="30"/>
  <c r="Y10"/>
  <c r="Z10" s="1"/>
  <c r="W17"/>
  <c r="Y17"/>
  <c r="C56" i="25"/>
  <c r="G56" s="1"/>
  <c r="I57"/>
  <c r="M56"/>
  <c r="Z18" i="30"/>
  <c r="H12" i="25"/>
  <c r="H20"/>
  <c r="H17"/>
  <c r="F57"/>
  <c r="H7"/>
  <c r="H27"/>
  <c r="H25"/>
  <c r="H5"/>
  <c r="H6"/>
  <c r="H8"/>
  <c r="H49"/>
  <c r="H21"/>
  <c r="H19"/>
  <c r="H14"/>
  <c r="H55"/>
  <c r="H36"/>
  <c r="H45"/>
  <c r="H37"/>
  <c r="H30"/>
  <c r="H46"/>
  <c r="H22"/>
  <c r="H18"/>
  <c r="H26"/>
  <c r="H4"/>
  <c r="H53"/>
  <c r="H114"/>
  <c r="H73"/>
  <c r="H83"/>
  <c r="H94"/>
  <c r="H98"/>
  <c r="H85"/>
  <c r="H74"/>
  <c r="H113"/>
  <c r="H121"/>
  <c r="H75"/>
  <c r="H86"/>
  <c r="H71"/>
  <c r="H68"/>
  <c r="H91"/>
  <c r="H79"/>
  <c r="H78"/>
  <c r="H92"/>
  <c r="N23" i="20"/>
  <c r="H40" i="25"/>
  <c r="H24"/>
  <c r="R15" i="11"/>
  <c r="Y10"/>
  <c r="S16"/>
  <c r="G27" i="15"/>
  <c r="O12" i="17"/>
  <c r="AC8" i="30"/>
  <c r="AC11"/>
  <c r="AC14"/>
  <c r="AC16"/>
  <c r="AC24"/>
  <c r="D25" i="3"/>
  <c r="G126" i="25"/>
  <c r="L57"/>
  <c r="M13" i="11"/>
  <c r="Y13"/>
  <c r="F23"/>
  <c r="E23"/>
  <c r="W14"/>
  <c r="AA14" s="1"/>
  <c r="S14"/>
  <c r="Y16" i="30"/>
  <c r="Z16" s="1"/>
  <c r="W16"/>
  <c r="Z23"/>
  <c r="W11"/>
  <c r="W15"/>
  <c r="W20"/>
  <c r="W21"/>
  <c r="W24"/>
  <c r="R5" i="11"/>
  <c r="S5"/>
  <c r="H118" i="25"/>
  <c r="H115"/>
  <c r="H64"/>
  <c r="H89"/>
  <c r="H60"/>
  <c r="H80"/>
  <c r="H61"/>
  <c r="H100"/>
  <c r="H111"/>
  <c r="G132"/>
  <c r="H65"/>
  <c r="H62"/>
  <c r="H124"/>
  <c r="H88"/>
  <c r="H96"/>
  <c r="H99"/>
  <c r="H63"/>
  <c r="H87"/>
  <c r="H122"/>
  <c r="H69"/>
  <c r="P27" i="15"/>
  <c r="Q27"/>
  <c r="W6" i="11"/>
  <c r="S6"/>
  <c r="Y8" i="30"/>
  <c r="Z8" s="1"/>
  <c r="L8"/>
  <c r="Y12"/>
  <c r="Z12" s="1"/>
  <c r="W12"/>
  <c r="Y15"/>
  <c r="L15"/>
  <c r="Z13"/>
  <c r="R21" i="11"/>
  <c r="Z9" i="30"/>
  <c r="Y25"/>
  <c r="Z25" s="1"/>
  <c r="S18" i="11"/>
  <c r="S12"/>
  <c r="W25" i="30"/>
  <c r="W9"/>
  <c r="X11"/>
  <c r="Z11" s="1"/>
  <c r="X14"/>
  <c r="Z14" s="1"/>
  <c r="X15"/>
  <c r="X17"/>
  <c r="Z17" s="1"/>
  <c r="W18"/>
  <c r="X19"/>
  <c r="Z19" s="1"/>
  <c r="W19"/>
  <c r="X21"/>
  <c r="Z21" s="1"/>
  <c r="L21"/>
  <c r="Y22"/>
  <c r="Z22" s="1"/>
  <c r="L23"/>
  <c r="X24"/>
  <c r="Y24"/>
  <c r="M8" i="11"/>
  <c r="AA10"/>
  <c r="F27" i="15"/>
  <c r="H23" i="20"/>
  <c r="AA20" i="11"/>
  <c r="N9"/>
  <c r="N11"/>
  <c r="N13"/>
  <c r="N15"/>
  <c r="H15" i="20"/>
  <c r="L7"/>
  <c r="L11"/>
  <c r="Q11"/>
  <c r="C23"/>
  <c r="D23" s="1"/>
  <c r="F6" i="11"/>
  <c r="N14"/>
  <c r="AA15"/>
  <c r="Z15"/>
  <c r="Z9"/>
  <c r="AA9"/>
  <c r="R7"/>
  <c r="S7"/>
  <c r="R23" i="20"/>
  <c r="Q23"/>
  <c r="E23"/>
  <c r="S19" i="11"/>
  <c r="R19"/>
  <c r="N21"/>
  <c r="M21"/>
  <c r="Y21"/>
  <c r="AA11"/>
  <c r="W23"/>
  <c r="J23"/>
  <c r="L23" i="20"/>
  <c r="R9"/>
  <c r="Z10" i="11"/>
  <c r="Y6"/>
  <c r="F19"/>
  <c r="M19"/>
  <c r="M15"/>
  <c r="Y19"/>
  <c r="L17"/>
  <c r="S11"/>
  <c r="S8"/>
  <c r="AA12"/>
  <c r="Y5"/>
  <c r="S20"/>
  <c r="S10"/>
  <c r="N20"/>
  <c r="Z11"/>
  <c r="M9"/>
  <c r="F13"/>
  <c r="E7"/>
  <c r="E21"/>
  <c r="Q17"/>
  <c r="Y18"/>
  <c r="O23"/>
  <c r="Y8"/>
  <c r="N18"/>
  <c r="M16"/>
  <c r="F7"/>
  <c r="H12" i="20"/>
  <c r="L7" i="11"/>
  <c r="D12" i="20"/>
  <c r="F15" i="11"/>
  <c r="Y16"/>
  <c r="F8"/>
  <c r="D21" i="20"/>
  <c r="Q8"/>
  <c r="F12" i="11"/>
  <c r="Z15" i="30" l="1"/>
  <c r="C57" i="25"/>
  <c r="G57" s="1"/>
  <c r="M57"/>
  <c r="Z24" i="30"/>
  <c r="AA13" i="11"/>
  <c r="Z13"/>
  <c r="AA16"/>
  <c r="Z16"/>
  <c r="Z8"/>
  <c r="AA8"/>
  <c r="AA18"/>
  <c r="Z18"/>
  <c r="Z5"/>
  <c r="AA5"/>
  <c r="Y17"/>
  <c r="M17"/>
  <c r="N17"/>
  <c r="Z21"/>
  <c r="AA21"/>
  <c r="Y7"/>
  <c r="N7"/>
  <c r="M7"/>
  <c r="L23"/>
  <c r="R17"/>
  <c r="S17"/>
  <c r="Z19"/>
  <c r="AA19"/>
  <c r="Z6"/>
  <c r="AA6"/>
  <c r="Q23"/>
  <c r="N23" l="1"/>
  <c r="M23"/>
  <c r="L24"/>
  <c r="Z17"/>
  <c r="AA17"/>
  <c r="R23"/>
  <c r="S23"/>
  <c r="AA7"/>
  <c r="Z7"/>
  <c r="Y23"/>
  <c r="Y24" l="1"/>
  <c r="AA23"/>
  <c r="Z23"/>
</calcChain>
</file>

<file path=xl/sharedStrings.xml><?xml version="1.0" encoding="utf-8"?>
<sst xmlns="http://schemas.openxmlformats.org/spreadsheetml/2006/main" count="733" uniqueCount="418">
  <si>
    <t>Прогноз</t>
  </si>
  <si>
    <t xml:space="preserve">   Факт</t>
  </si>
  <si>
    <t>%</t>
  </si>
  <si>
    <t>Факт</t>
  </si>
  <si>
    <t>с нач.года</t>
  </si>
  <si>
    <t xml:space="preserve">вып-я </t>
  </si>
  <si>
    <t xml:space="preserve">% вып-я </t>
  </si>
  <si>
    <t>тонн</t>
  </si>
  <si>
    <t>т.руб</t>
  </si>
  <si>
    <t xml:space="preserve"> дал.</t>
  </si>
  <si>
    <t xml:space="preserve">Собствен.доходы </t>
  </si>
  <si>
    <t xml:space="preserve">Факт </t>
  </si>
  <si>
    <t>% вып.</t>
  </si>
  <si>
    <t>Факт c н.г.</t>
  </si>
  <si>
    <t>факт</t>
  </si>
  <si>
    <t>предприятия</t>
  </si>
  <si>
    <t>с н.г.</t>
  </si>
  <si>
    <t>всего</t>
  </si>
  <si>
    <t>РУПС</t>
  </si>
  <si>
    <t>Прочие</t>
  </si>
  <si>
    <t>Итого</t>
  </si>
  <si>
    <t>Част.предпр.</t>
  </si>
  <si>
    <t>ВСЕГО</t>
  </si>
  <si>
    <t>Наименование</t>
  </si>
  <si>
    <t>прогноз</t>
  </si>
  <si>
    <t>с/ администр.</t>
  </si>
  <si>
    <t>"Нива"</t>
  </si>
  <si>
    <t>СПК</t>
  </si>
  <si>
    <t>.+,-</t>
  </si>
  <si>
    <t>Богдановский</t>
  </si>
  <si>
    <t>Восходский</t>
  </si>
  <si>
    <t>Инг.Пятинский</t>
  </si>
  <si>
    <t>Конопатский</t>
  </si>
  <si>
    <t>Лемдяйский</t>
  </si>
  <si>
    <t>Леткинский</t>
  </si>
  <si>
    <t>Мельцанский</t>
  </si>
  <si>
    <t>Новоакшинский</t>
  </si>
  <si>
    <t>Новотроицкий</t>
  </si>
  <si>
    <t>Н.Федоровский.</t>
  </si>
  <si>
    <t>Рязановский</t>
  </si>
  <si>
    <t>Ст.Шайговский</t>
  </si>
  <si>
    <t>Шигонский</t>
  </si>
  <si>
    <t>Шуварский</t>
  </si>
  <si>
    <t xml:space="preserve">     молоко</t>
  </si>
  <si>
    <t xml:space="preserve">     мясо</t>
  </si>
  <si>
    <t>сельхоз-</t>
  </si>
  <si>
    <t>с нач.г.</t>
  </si>
  <si>
    <t xml:space="preserve">с н.г. </t>
  </si>
  <si>
    <t>В С Е Г О</t>
  </si>
  <si>
    <t>Розничный товарооборот ,т.руб.</t>
  </si>
  <si>
    <t>%вып.</t>
  </si>
  <si>
    <t>Т/об.на</t>
  </si>
  <si>
    <t>Т/оборот</t>
  </si>
  <si>
    <t>Реализ.</t>
  </si>
  <si>
    <t>1жит.,руб.</t>
  </si>
  <si>
    <t>водки</t>
  </si>
  <si>
    <t>Н.Александров.</t>
  </si>
  <si>
    <t>Ст.Теризморгск.</t>
  </si>
  <si>
    <t>Ст.Федоровский</t>
  </si>
  <si>
    <t xml:space="preserve">В С Е Г О </t>
  </si>
  <si>
    <r>
      <t xml:space="preserve">                                       </t>
    </r>
    <r>
      <rPr>
        <b/>
        <i/>
        <sz val="16"/>
        <rFont val="Arial Cyr"/>
        <family val="2"/>
        <charset val="204"/>
      </rPr>
      <t xml:space="preserve">                                                                                     </t>
    </r>
    <r>
      <rPr>
        <sz val="16"/>
        <rFont val="Arial Cyr"/>
        <family val="2"/>
        <charset val="204"/>
      </rPr>
      <t xml:space="preserve">   </t>
    </r>
    <r>
      <rPr>
        <sz val="12"/>
        <rFont val="Arial Cyr"/>
      </rPr>
      <t xml:space="preserve">                                                                           </t>
    </r>
  </si>
  <si>
    <t xml:space="preserve">в т. ч. к о р о в              </t>
  </si>
  <si>
    <t xml:space="preserve">Итого по СПК    </t>
  </si>
  <si>
    <t>сельского</t>
  </si>
  <si>
    <t>погол.</t>
  </si>
  <si>
    <t>услов.</t>
  </si>
  <si>
    <t>голов</t>
  </si>
  <si>
    <t>гол.</t>
  </si>
  <si>
    <t>Фармация</t>
  </si>
  <si>
    <t>ИТОГО</t>
  </si>
  <si>
    <t xml:space="preserve"> Реализация водки пр-ва РМ ,дал.</t>
  </si>
  <si>
    <t>Реализация водки пр-ва РМ</t>
  </si>
  <si>
    <t xml:space="preserve">Факт                                                                                                                                                            </t>
  </si>
  <si>
    <t>т.руб.</t>
  </si>
  <si>
    <t>коп.предид.мес.</t>
  </si>
  <si>
    <t>ООО"Конопатский"</t>
  </si>
  <si>
    <t>ООО "Созидание"(Шувары)</t>
  </si>
  <si>
    <t>ООО"Квартет"(Подверниха)</t>
  </si>
  <si>
    <t>ООО АФ"Новотроицкая"</t>
  </si>
  <si>
    <t>СПК"Восход"</t>
  </si>
  <si>
    <t>Подсобное хоз."Мельц"</t>
  </si>
  <si>
    <t>ООО АФ"Рязановка"</t>
  </si>
  <si>
    <t>ООО СП"Леткинский"</t>
  </si>
  <si>
    <t>Товарооборот: розница-общепит</t>
  </si>
  <si>
    <t>с начала года</t>
  </si>
  <si>
    <t xml:space="preserve"> с начала года- копируем с прошлого месяца</t>
  </si>
  <si>
    <t>поселения</t>
  </si>
  <si>
    <t>ООО "Шишканов В.Н."</t>
  </si>
  <si>
    <t>ООО</t>
  </si>
  <si>
    <t>молоко</t>
  </si>
  <si>
    <t>мясо</t>
  </si>
  <si>
    <t>Водка</t>
  </si>
  <si>
    <t>Богдановское</t>
  </si>
  <si>
    <t>Восходское</t>
  </si>
  <si>
    <t>Инг.Пятинское</t>
  </si>
  <si>
    <t>Конопатское</t>
  </si>
  <si>
    <t>Лемдяйское</t>
  </si>
  <si>
    <t>Леткинское</t>
  </si>
  <si>
    <t>Мельцанское</t>
  </si>
  <si>
    <t>Новоакшинское</t>
  </si>
  <si>
    <t>Н.Александровское</t>
  </si>
  <si>
    <t>Новотроицкое</t>
  </si>
  <si>
    <t>Н.Федоровское</t>
  </si>
  <si>
    <t>Рязановское</t>
  </si>
  <si>
    <t>Ст.Теризморгское</t>
  </si>
  <si>
    <t>Ст.Федоровское</t>
  </si>
  <si>
    <t>Ст.Шайговское</t>
  </si>
  <si>
    <t>Шигонское</t>
  </si>
  <si>
    <t>Шуварское</t>
  </si>
  <si>
    <t>в том числе магазины индивидуальных предпринимателей</t>
  </si>
  <si>
    <t>Товарооборот -розница</t>
  </si>
  <si>
    <t>розница</t>
  </si>
  <si>
    <t>общепит</t>
  </si>
  <si>
    <t>Прогноз с начала года</t>
  </si>
  <si>
    <t>Факт с начала года</t>
  </si>
  <si>
    <t>Товарность, в %</t>
  </si>
  <si>
    <t>Поголовье коров</t>
  </si>
  <si>
    <t>Темп</t>
  </si>
  <si>
    <t>,+,-</t>
  </si>
  <si>
    <t>роста</t>
  </si>
  <si>
    <t>"Богдановский"</t>
  </si>
  <si>
    <t>ООО СП "Леткинское"</t>
  </si>
  <si>
    <t>АФ "Рязановка"</t>
  </si>
  <si>
    <t>ООО"Конопатское"</t>
  </si>
  <si>
    <t>ООО "Созидание"</t>
  </si>
  <si>
    <t>ООО "Квартет"</t>
  </si>
  <si>
    <t>АФ "Новотроицкая"</t>
  </si>
  <si>
    <t>"Восход"</t>
  </si>
  <si>
    <t>Ст.Шайговский участок "Электротеплосеть"</t>
  </si>
  <si>
    <t>КФХ Пантюшина</t>
  </si>
  <si>
    <t>Объем отгруженных товаров собственного производства, выполненных работ и услуг собственными силами по предприятиям,</t>
  </si>
  <si>
    <t>функционирующим на территории Старошайговского муниципального района</t>
  </si>
  <si>
    <t>ВСЕГО ПО РАЙОНУ</t>
  </si>
  <si>
    <t>К/х Пантюшина С.А.</t>
  </si>
  <si>
    <t>Объем розничного товарооборота</t>
  </si>
  <si>
    <t>Объем отгруженной продукции</t>
  </si>
  <si>
    <t>Темп роста заработной платы</t>
  </si>
  <si>
    <t xml:space="preserve">     Закуп МЯСА от СПК ,тонн</t>
  </si>
  <si>
    <t>Закуп МОЛОКА от СПК ,тонн</t>
  </si>
  <si>
    <t>Ввод жилья</t>
  </si>
  <si>
    <t>кв.м.</t>
  </si>
  <si>
    <t>Ввод жилья, кв.м.</t>
  </si>
  <si>
    <t>Темп роста номин.нач. среднемес. з/платы</t>
  </si>
  <si>
    <t>Надой на 1 корову, кг</t>
  </si>
  <si>
    <t>Всего</t>
  </si>
  <si>
    <t>Сельхозпредприятия</t>
  </si>
  <si>
    <t>ООО"Агрохимремонт" Продукты</t>
  </si>
  <si>
    <t>молоч.</t>
  </si>
  <si>
    <t>мясн.</t>
  </si>
  <si>
    <t>Удельный вес, %</t>
  </si>
  <si>
    <t>ПХ"Мельцанское"</t>
  </si>
  <si>
    <t>ИП Ромашов А.Н. "Пятачок"</t>
  </si>
  <si>
    <t>ИП Ромашов А.Н. "Хозтовары"</t>
  </si>
  <si>
    <t>Наименование сельского поселения</t>
  </si>
  <si>
    <t>Бар ТД"Нива"</t>
  </si>
  <si>
    <t>Кафе "Нива"</t>
  </si>
  <si>
    <t>ЗАО"ТАНДЕР"м-н "Магнит"</t>
  </si>
  <si>
    <t>ООО "Вымпел" с.Ст.Шайгово</t>
  </si>
  <si>
    <t>ИП</t>
  </si>
  <si>
    <t>прочие</t>
  </si>
  <si>
    <t>Розничный товарооборот</t>
  </si>
  <si>
    <t>Производство молока,тонн</t>
  </si>
  <si>
    <t xml:space="preserve"> Реализация водки пр-ва РМ , дал.</t>
  </si>
  <si>
    <t>Т/об.на 1 жителя, руб.</t>
  </si>
  <si>
    <t>%вып.прогноза</t>
  </si>
  <si>
    <t>Розничный товарооборот , т.руб.</t>
  </si>
  <si>
    <t>Ед. изм.</t>
  </si>
  <si>
    <t xml:space="preserve">Наименование  предприятия </t>
  </si>
  <si>
    <t>ООО "Ирсетское"</t>
  </si>
  <si>
    <t>ООО "Биосфера"</t>
  </si>
  <si>
    <t>Наименование   показателя</t>
  </si>
  <si>
    <t>Ед . изм.</t>
  </si>
  <si>
    <t>% вып-я с нач. года</t>
  </si>
  <si>
    <t>% вып-я годового прогноза</t>
  </si>
  <si>
    <t>Темп роста зар/пл</t>
  </si>
  <si>
    <t>Лемяскин</t>
  </si>
  <si>
    <t>ООО "Креатор"(Мегафон)</t>
  </si>
  <si>
    <t>Поголовье КРС всего</t>
  </si>
  <si>
    <t xml:space="preserve">       в т.ч.  молодняк КРС                  </t>
  </si>
  <si>
    <t>Коэф-т сохранности по СПК, %</t>
  </si>
  <si>
    <t>ООО ТД"Новотроицкий"</t>
  </si>
  <si>
    <t>Реализация водки производства РМ</t>
  </si>
  <si>
    <t>% вып. годового прогноза</t>
  </si>
  <si>
    <t>Факт с нач. года</t>
  </si>
  <si>
    <t>Прогноз с нач.  года</t>
  </si>
  <si>
    <t>с нач     года</t>
  </si>
  <si>
    <t>Закуп молока от СХПК</t>
  </si>
  <si>
    <t>Закуп мяса от СХПК</t>
  </si>
  <si>
    <r>
      <t xml:space="preserve">     Закуп </t>
    </r>
    <r>
      <rPr>
        <b/>
        <sz val="12"/>
        <rFont val="Times New Roman"/>
        <family val="1"/>
        <charset val="204"/>
      </rPr>
      <t>МЯСА</t>
    </r>
    <r>
      <rPr>
        <sz val="12"/>
        <rFont val="Times New Roman"/>
        <family val="1"/>
        <charset val="204"/>
      </rPr>
      <t xml:space="preserve"> от СПК , тонн</t>
    </r>
  </si>
  <si>
    <r>
      <t xml:space="preserve">Закуп </t>
    </r>
    <r>
      <rPr>
        <b/>
        <sz val="12"/>
        <rFont val="Times New Roman"/>
        <family val="1"/>
        <charset val="204"/>
      </rPr>
      <t>МОЛОКА</t>
    </r>
    <r>
      <rPr>
        <sz val="12"/>
        <rFont val="Times New Roman"/>
        <family val="1"/>
        <charset val="204"/>
      </rPr>
      <t xml:space="preserve"> от СПК , тонн</t>
    </r>
  </si>
  <si>
    <t>Условное поголовье КРС в общ.секторе</t>
  </si>
  <si>
    <t>усл. гол</t>
  </si>
  <si>
    <t>тыс.руб</t>
  </si>
  <si>
    <r>
      <t xml:space="preserve">     </t>
    </r>
    <r>
      <rPr>
        <b/>
        <i/>
        <sz val="14"/>
        <rFont val="Arial Cyr"/>
        <charset val="204"/>
      </rPr>
      <t xml:space="preserve">                            Cохранность поголовья скота в Старошайговском районе на 1 апреля 2013 года            </t>
    </r>
  </si>
  <si>
    <r>
      <t xml:space="preserve">       в т.ч.  </t>
    </r>
    <r>
      <rPr>
        <b/>
        <sz val="10"/>
        <rFont val="Times New Roman"/>
        <family val="1"/>
        <charset val="204"/>
      </rPr>
      <t>молодняк КРС</t>
    </r>
    <r>
      <rPr>
        <sz val="10"/>
        <rFont val="Times New Roman"/>
        <family val="1"/>
        <charset val="204"/>
      </rPr>
      <t xml:space="preserve">                  </t>
    </r>
  </si>
  <si>
    <t>ИТОГО по ЛПХ</t>
  </si>
  <si>
    <t>Коэф-т сохранности по ЛПХ, %</t>
  </si>
  <si>
    <t>ВСЕГО условное поголовье</t>
  </si>
  <si>
    <t>Коэф-т сохранности по району, %</t>
  </si>
  <si>
    <t>Коэф-т сохранности коров, %</t>
  </si>
  <si>
    <t>КФХ Цыпцын А.В.</t>
  </si>
  <si>
    <r>
      <t xml:space="preserve">КФХ Мараченков </t>
    </r>
    <r>
      <rPr>
        <sz val="8"/>
        <rFont val="Times New Roman"/>
        <family val="1"/>
        <charset val="204"/>
      </rPr>
      <t xml:space="preserve">(Шувары) </t>
    </r>
  </si>
  <si>
    <r>
      <t>КФХ Цыпцын А.В.</t>
    </r>
    <r>
      <rPr>
        <sz val="8"/>
        <rFont val="Times New Roman"/>
        <family val="1"/>
        <charset val="204"/>
      </rPr>
      <t>(Ирсеть)</t>
    </r>
  </si>
  <si>
    <r>
      <t>КФХ Маргарян А.П.</t>
    </r>
    <r>
      <rPr>
        <sz val="8"/>
        <rFont val="Times New Roman"/>
        <family val="1"/>
        <charset val="204"/>
      </rPr>
      <t>(Конопать)</t>
    </r>
  </si>
  <si>
    <r>
      <t>КФХ Потапов В.Н.</t>
    </r>
    <r>
      <rPr>
        <sz val="8"/>
        <rFont val="Times New Roman"/>
        <family val="1"/>
        <charset val="204"/>
      </rPr>
      <t>(Конопать)</t>
    </r>
  </si>
  <si>
    <r>
      <t>КФХ Мартынова</t>
    </r>
    <r>
      <rPr>
        <sz val="8"/>
        <rFont val="Times New Roman"/>
        <family val="1"/>
        <charset val="204"/>
      </rPr>
      <t xml:space="preserve"> (Ст.Фед)</t>
    </r>
  </si>
  <si>
    <r>
      <t>ООО "Луч"</t>
    </r>
    <r>
      <rPr>
        <sz val="8"/>
        <rFont val="Times New Roman"/>
        <family val="1"/>
        <charset val="204"/>
      </rPr>
      <t>(Лемдяй)</t>
    </r>
  </si>
  <si>
    <t>КФХ Потапова</t>
  </si>
  <si>
    <t>КФХ Аксенкин</t>
  </si>
  <si>
    <t>КФХ Мартынова</t>
  </si>
  <si>
    <t>ООО "Биосфера"(Н.Федоровка)</t>
  </si>
  <si>
    <t>Прогноз с нач.года</t>
  </si>
  <si>
    <t xml:space="preserve">  Наименование предприятия </t>
  </si>
  <si>
    <t>Уд.вес, %</t>
  </si>
  <si>
    <t>КФХ Маргарян А.П.</t>
  </si>
  <si>
    <t>КФХ Кибакова С.В.</t>
  </si>
  <si>
    <t xml:space="preserve"> </t>
  </si>
  <si>
    <t>ООО ТЦ "Рубин"</t>
  </si>
  <si>
    <t>ООО "Валда"-м-н "Оксана"</t>
  </si>
  <si>
    <t>Ярмарка</t>
  </si>
  <si>
    <t>ИП Лемяскин Вит.Юр.</t>
  </si>
  <si>
    <t>ярмарка</t>
  </si>
  <si>
    <t>ООО "Валда"-Продукты</t>
  </si>
  <si>
    <t>ООО "Валда"-Хозтовары</t>
  </si>
  <si>
    <t>ООО "Агроторг"-"Пятерочка"</t>
  </si>
  <si>
    <t>ООО "Лукойл-Волганефтепродукт"</t>
  </si>
  <si>
    <t>ООО "Сельские магазины"(Богд)</t>
  </si>
  <si>
    <t>ООО "Сельские магазины"(Летки)</t>
  </si>
  <si>
    <t>ООО "Вымпел" ( Мельцаны)</t>
  </si>
  <si>
    <t>ООО "Велев" (Мельцаны)</t>
  </si>
  <si>
    <t>ООО" ДУЭТ" (Лемдяй)</t>
  </si>
  <si>
    <t>ООО" Согласие" (Лемдяй)</t>
  </si>
  <si>
    <t>Объем отгруж. продукции -всего</t>
  </si>
  <si>
    <t>Объем инвестиций  за исключением бюджетных средств</t>
  </si>
  <si>
    <t>М-н"Птица-28"(Ст.Шайгово)</t>
  </si>
  <si>
    <t>М-н "Птица" (Н.Акшино)</t>
  </si>
  <si>
    <t>ООО"Сельские магазины" Ст.Шайгово</t>
  </si>
  <si>
    <t>ООО "Сартория" Ст.шайгово-Крутова</t>
  </si>
  <si>
    <t>ООО МПК "Норовский"</t>
  </si>
  <si>
    <t>ООО "Транспотоксервис" (Летки)</t>
  </si>
  <si>
    <t>ООО "Время" (колб.цех)</t>
  </si>
  <si>
    <t>ООО "Колобок"(пекарня)</t>
  </si>
  <si>
    <t>ООО "Сартория" ( Конопать)</t>
  </si>
  <si>
    <t>ООО "Сартория" (Шувары)</t>
  </si>
  <si>
    <t>ООО "Сартория" (Лемяскин Рудня)</t>
  </si>
  <si>
    <t>ООО "Сартория" (Ешенков-Н.Фед)</t>
  </si>
  <si>
    <t>ООО "РОРТ-С" (Курков Ст.Тер)</t>
  </si>
  <si>
    <t>ООО "РОРТ-С" (Чечевичкин Инг.Пятино)</t>
  </si>
  <si>
    <t>ООО "Сартория" (Шигонь)</t>
  </si>
  <si>
    <t>ИП Ромашов А.Н.  "Семерочка"</t>
  </si>
  <si>
    <t>ИП Ромашов А.Н.  "Стройматериалы"</t>
  </si>
  <si>
    <t>ИП Ромашов А.Н. "Минимаркет на Юбилейной"</t>
  </si>
  <si>
    <t xml:space="preserve">ИП Ромашов А.Н. Пиво "Афанасий" </t>
  </si>
  <si>
    <t>ИП Бацунов П.В. (АЗС ГАЗ)</t>
  </si>
  <si>
    <t>ИП Немцев Е.Г."Лекарь"</t>
  </si>
  <si>
    <t>ИП Шишканов В.Н. "Хозтовары"</t>
  </si>
  <si>
    <t>ИП Миронова "Ритуал. Услуги" (Рабочая)</t>
  </si>
  <si>
    <t>ИП Миронова "Ритуал. Услуги" (Кирова)</t>
  </si>
  <si>
    <t>ИП Кошелев И.М. (м-н "Гастроном")</t>
  </si>
  <si>
    <t>ИП Останина С.С. (Промтовары-рынок)</t>
  </si>
  <si>
    <t>ИП "Гусейнова "Айсель"</t>
  </si>
  <si>
    <t>ИП Вергазова "Мир мебели"</t>
  </si>
  <si>
    <t>ИП Мялькина Н.И. "Золото"</t>
  </si>
  <si>
    <t>ИП Пьяных О.Н. (Старошайговские колбасы)</t>
  </si>
  <si>
    <t>ИП Подмарева "Чамзинские продукты"</t>
  </si>
  <si>
    <t>ИП Шукшина (Шувары)</t>
  </si>
  <si>
    <t>ИП Нищев (Шувары)</t>
  </si>
  <si>
    <t>ИП Ермаков Ю.В. (Подверниха)</t>
  </si>
  <si>
    <t>ИП Демкин М.В. (Лемдяй)</t>
  </si>
  <si>
    <t>ИП Прекин (Н.Александровка)</t>
  </si>
  <si>
    <t>ИП Жевлакова Т.И. (Шигонь)</t>
  </si>
  <si>
    <t>Ст.Шайгово (прочие)</t>
  </si>
  <si>
    <t>ООО Новотроицк</t>
  </si>
  <si>
    <t>Ип Шайгово</t>
  </si>
  <si>
    <t>ИП Н.Акшино</t>
  </si>
  <si>
    <t>ООО "Союз-Агро"(Шигонь)</t>
  </si>
  <si>
    <t>ООО "Союз-Агро"</t>
  </si>
  <si>
    <t>% выполнения</t>
  </si>
  <si>
    <t>% выполнения годового прогноза</t>
  </si>
  <si>
    <t xml:space="preserve">ЗАКУП  М О Л О К А с начала года ,тонн </t>
  </si>
  <si>
    <t xml:space="preserve">ЗАКУП  М Я С А с начала года ,тонн </t>
  </si>
  <si>
    <t>общепит учр.образования</t>
  </si>
  <si>
    <t>общепит образование</t>
  </si>
  <si>
    <t>КФХ Чечеткин А.</t>
  </si>
  <si>
    <t>КФХ Чугунова В.В.</t>
  </si>
  <si>
    <t>Выполнение прогноза по вводу жилья, темп роста среднемесячной заработной платы</t>
  </si>
  <si>
    <t>ИП Каштан Г.Н. "Мясная лавка"</t>
  </si>
  <si>
    <t>ИП Казарова Т.Н. "Мебель"</t>
  </si>
  <si>
    <t>ОП АФ "Чамзинская"</t>
  </si>
  <si>
    <t xml:space="preserve">Начальник управления перспективного планирования с/х и комплексных программ развития района                                   С.И. Макарова                                                             </t>
  </si>
  <si>
    <t xml:space="preserve">Общепит </t>
  </si>
  <si>
    <t>пред месяц</t>
  </si>
  <si>
    <t>РУПС почта</t>
  </si>
  <si>
    <t>ООО РОРТ-М (Лемдяй)</t>
  </si>
  <si>
    <t>ООО "Ромашов А.Н."</t>
  </si>
  <si>
    <t>ООО Калявин Н.П.</t>
  </si>
  <si>
    <t>ООО "Ермаков А.В." (Восход)</t>
  </si>
  <si>
    <t>ООО "Ермаков А.В." (Ст.Теризморга)</t>
  </si>
  <si>
    <t>ООО "Ермаков А.В."(Рязановка)</t>
  </si>
  <si>
    <t>ИП Панин В.С. "Березка" (СХТ)</t>
  </si>
  <si>
    <t>ИП Панин В.С. (АЗС)</t>
  </si>
  <si>
    <t>ИП Хващевская А.Г."Меркурий"</t>
  </si>
  <si>
    <t>ИП Хващевская А.Г.(Зап.части)</t>
  </si>
  <si>
    <t>ИП Ермачков С.В. "Природа"(Шайг)</t>
  </si>
  <si>
    <t>ИП Пантюшин С.С. - АЗС Ст.Шайгово</t>
  </si>
  <si>
    <t>ИП Крутова Н.П. м-н "Соболь"</t>
  </si>
  <si>
    <t>ИП Лобанов С.Н."Горячий хлеб"</t>
  </si>
  <si>
    <t>ИП Шерстобитова В.М."Удобный"</t>
  </si>
  <si>
    <t>ИП Калявин Н.П."Байкал" (Богдановка)</t>
  </si>
  <si>
    <t>ИП Чудаев Е.Г.(Богдановка)</t>
  </si>
  <si>
    <t>ИП Чудаев Е.Г.(Летки)</t>
  </si>
  <si>
    <t>ИП Курков Е.П.(Ст.Теризморга)</t>
  </si>
  <si>
    <t>ИП Рубцова В.И.(Конопать)</t>
  </si>
  <si>
    <t>ИП Киреева Л.Н.(Конопать)</t>
  </si>
  <si>
    <t>ИП Зумбадзе Г.Г. "Автозапчасти"</t>
  </si>
  <si>
    <t>ИП Тимошкин А.В."Мария" (Мельцаны)</t>
  </si>
  <si>
    <t>ИП Панин В.С. м-н "Березка"(Мельцаны)</t>
  </si>
  <si>
    <t>ИП Панин В.С.(Рудня)</t>
  </si>
  <si>
    <t>ИП Одуев А.А.(Н.Акшино)</t>
  </si>
  <si>
    <t>ИП Пантюшин С.С.-АЗС (Кр.Рудня)</t>
  </si>
  <si>
    <t>ИП Сураев В.А. (Кулдым)</t>
  </si>
  <si>
    <t>ИП Ешенков Ю.А. (Н.Федоровка)</t>
  </si>
  <si>
    <t>ИП Кудалина Н.В. (Ст.Федоровка)</t>
  </si>
  <si>
    <t>ИП Чечевичкин  М.С.(Инг.Пятино)</t>
  </si>
  <si>
    <t>ИП Панькина "Лайшема"</t>
  </si>
  <si>
    <t>ИП Махмудлу М.Р.О. "Московская ярмарка"</t>
  </si>
  <si>
    <t>ИП Пьянзина Л.А. (Рабочая 6А)</t>
  </si>
  <si>
    <t>М-н "Нива-29" Мельцаны</t>
  </si>
  <si>
    <t>М-н "Нива-39" Н-Федоровка</t>
  </si>
  <si>
    <t>ООО СП"Богдановское"</t>
  </si>
  <si>
    <t>Отд АО Птиц Чамзинская</t>
  </si>
  <si>
    <t>% вып. 12 мес. прогноза</t>
  </si>
  <si>
    <t>ИП Моисеенко О.И. "Дубки"</t>
  </si>
  <si>
    <t>ООО Мечта-С (Чамзинский)</t>
  </si>
  <si>
    <t>ООО Мордовская водка-М(Вавилина)</t>
  </si>
  <si>
    <t>ИП Зотова Л.М. (Горячий хлеб)</t>
  </si>
  <si>
    <t>факт 2016г.</t>
  </si>
  <si>
    <t>2017 в % к 2016</t>
  </si>
  <si>
    <t>Факт 2016</t>
  </si>
  <si>
    <t>Прогноз 2017</t>
  </si>
  <si>
    <t>Факт     2016 г.</t>
  </si>
  <si>
    <t>Численность населения на 1.01.2017</t>
  </si>
  <si>
    <t>2017 в%</t>
  </si>
  <si>
    <t>к 2016</t>
  </si>
  <si>
    <t>Прогноз на 2017 год</t>
  </si>
  <si>
    <t>Факт с начала 2016года</t>
  </si>
  <si>
    <t>2017 в % 2016</t>
  </si>
  <si>
    <t>факт 2016</t>
  </si>
  <si>
    <t>прошлый год 2016</t>
  </si>
  <si>
    <t>на 2017</t>
  </si>
  <si>
    <t>От. Н-Акшино АФ Октябрьская</t>
  </si>
  <si>
    <t>М-н "Березка" (ИП Шишканов В.Н. )</t>
  </si>
  <si>
    <t>Факт 2016 с нач.года</t>
  </si>
  <si>
    <t>Факт 2017 с нач.года</t>
  </si>
  <si>
    <t>Темп роста 2017/2016 (%)</t>
  </si>
  <si>
    <t>% выполнения  прогноза</t>
  </si>
  <si>
    <t>% выполнения прогноза</t>
  </si>
  <si>
    <t>факт 2017</t>
  </si>
  <si>
    <t>2017/  2016 (%)</t>
  </si>
  <si>
    <t>ООО "Огаревское</t>
  </si>
  <si>
    <t>От. Н-Акшино АФ Окт</t>
  </si>
  <si>
    <t>ООО "Огаревское"</t>
  </si>
  <si>
    <t>ИП Киселева Н.Я.</t>
  </si>
  <si>
    <t>ИП Курков С.А.</t>
  </si>
  <si>
    <t>ИП Бакулин С.В.</t>
  </si>
  <si>
    <t>ИП Скрябин В.К.</t>
  </si>
  <si>
    <t>ИП Нефедова Л.П.</t>
  </si>
  <si>
    <t>Ип Мельцаны</t>
  </si>
  <si>
    <t>ООО "Морд. Водка-М" (Одуев Н.Акш)</t>
  </si>
  <si>
    <t>шайгово</t>
  </si>
  <si>
    <t>%вып. прогноза</t>
  </si>
  <si>
    <t>%вып.    прогноза</t>
  </si>
  <si>
    <t>ИП Кайданович Р.И.</t>
  </si>
  <si>
    <t>ИП Кирдяшкин П.М.</t>
  </si>
  <si>
    <t>ИП Бакулин С.В. (Вертилим)</t>
  </si>
  <si>
    <t>апрель</t>
  </si>
  <si>
    <t xml:space="preserve">Отношение  численности безработных граждан,зарегистрированных в органах службы занятости на конец  отчетного периода. К концу предыдущего периода </t>
  </si>
  <si>
    <t>Увеличение числа субъектов МСП по сравнению с уровнем прош года</t>
  </si>
  <si>
    <t>45 на 01.04. 48 на 01.01</t>
  </si>
  <si>
    <t>май</t>
  </si>
  <si>
    <t>январь-май</t>
  </si>
  <si>
    <r>
      <t xml:space="preserve">Закуп молока, тонн </t>
    </r>
    <r>
      <rPr>
        <b/>
        <sz val="12"/>
        <color indexed="10"/>
        <rFont val="Times New Roman"/>
        <family val="1"/>
        <charset val="204"/>
      </rPr>
      <t>физ.в.</t>
    </r>
  </si>
  <si>
    <t>Копируем с предыд месяца 2017 январь-май</t>
  </si>
  <si>
    <t>КФХ Лавров А.Ю.</t>
  </si>
  <si>
    <t>СОЦИАЛЬНО - ЭКОНОМИЧЕСКОГО РАЗВИТИЯ СТАРОШАЙГОВСКОГО МУНИЦИПАЛЬНОГО РАЙОНА  ЗА ЯНВАРЬ-ИЮНЬ 2017 ГОДА</t>
  </si>
  <si>
    <t xml:space="preserve">                      в   т.ч. июнь                                                           </t>
  </si>
  <si>
    <r>
      <t xml:space="preserve">            Выполнение показателей социально-экономического развития Старошайговского района за июнь  2017 года   </t>
    </r>
    <r>
      <rPr>
        <sz val="14"/>
        <rFont val="Times New Roman"/>
        <family val="1"/>
        <charset val="204"/>
      </rPr>
      <t xml:space="preserve"> </t>
    </r>
  </si>
  <si>
    <t>за июнь 2017 г</t>
  </si>
  <si>
    <t>ИП Борискина (Сладоград)</t>
  </si>
  <si>
    <t>ИП Вавилина М.А.(Ст-Федоровка)</t>
  </si>
  <si>
    <t>июнь</t>
  </si>
  <si>
    <r>
      <t>АНАЛИЗ ПО ТОВАРООБОРОТУ  за июнь  2017 года</t>
    </r>
    <r>
      <rPr>
        <sz val="12"/>
        <rFont val="Times New Roman"/>
        <family val="1"/>
        <charset val="204"/>
      </rPr>
      <t xml:space="preserve">     </t>
    </r>
    <r>
      <rPr>
        <b/>
        <sz val="12"/>
        <rFont val="Times New Roman"/>
        <family val="1"/>
        <charset val="204"/>
      </rPr>
      <t xml:space="preserve">      </t>
    </r>
  </si>
  <si>
    <t>Прогноз июнь</t>
  </si>
  <si>
    <t>Факт июнь 2016</t>
  </si>
  <si>
    <t>Факт июнь2017</t>
  </si>
  <si>
    <t>Факт июнь</t>
  </si>
  <si>
    <t>июнь 2016</t>
  </si>
  <si>
    <r>
      <t xml:space="preserve">            Выполнение показателей социально-экономического развития Старошайговского района за январь-июнь  2017 года   </t>
    </r>
    <r>
      <rPr>
        <sz val="12"/>
        <rFont val="Times New Roman"/>
        <family val="1"/>
        <charset val="204"/>
      </rPr>
      <t xml:space="preserve"> </t>
    </r>
  </si>
  <si>
    <t xml:space="preserve">                      в   т.ч. июнь                                                 </t>
  </si>
  <si>
    <t>за июнь месяц</t>
  </si>
  <si>
    <t xml:space="preserve">Сохранность поголовья скота  на 1 июля 2017 года к 1 июля 2016 года </t>
  </si>
  <si>
    <t>Сельхозпредприятия на 1.07.2017 к 1.07.2016</t>
  </si>
  <si>
    <t>личные подсобные хозяйства на 1.07.2017 к 1.07.2016</t>
  </si>
  <si>
    <t>01.07.</t>
  </si>
  <si>
    <t>на 01.07.2016</t>
  </si>
  <si>
    <t>на 01.07.2017</t>
  </si>
  <si>
    <t>Анализ производства и реализации молока СПК за январь-июнь  2017</t>
  </si>
  <si>
    <t xml:space="preserve">        АНАЛИЗ ПО ЗАКУПКАМ В СЕЛЬХОЗПРЕДПРИЯТИЯХ  ЗА январь-июнь 2017 года  </t>
  </si>
  <si>
    <t>в том числе июнь</t>
  </si>
  <si>
    <t xml:space="preserve">Факт за 1 полугодие </t>
  </si>
  <si>
    <t>Факт за 6 месяцев</t>
  </si>
  <si>
    <t>ИП Аверкина Любовь Алексеевна</t>
  </si>
  <si>
    <t>ИП Александрина  Тамара Васильевна</t>
  </si>
  <si>
    <t>ИП Никанорова Н.Ив.</t>
  </si>
  <si>
    <t>ИП Пьянзов И.П.</t>
  </si>
  <si>
    <t>ИП Вавилин Е.В.</t>
  </si>
  <si>
    <t>Прогноз на 1 полугодие</t>
  </si>
  <si>
    <r>
      <t xml:space="preserve">                                                 ОСНОВНЫЕ ПОКАЗАТЕЛИ       </t>
    </r>
    <r>
      <rPr>
        <b/>
        <sz val="11"/>
        <color indexed="10"/>
        <rFont val="Times New Roman"/>
        <family val="1"/>
        <charset val="204"/>
      </rPr>
      <t xml:space="preserve">                                                 </t>
    </r>
    <r>
      <rPr>
        <b/>
        <i/>
        <sz val="11"/>
        <color indexed="10"/>
        <rFont val="Times New Roman"/>
        <family val="1"/>
        <charset val="204"/>
      </rPr>
      <t xml:space="preserve"> </t>
    </r>
    <r>
      <rPr>
        <b/>
        <i/>
        <sz val="12"/>
        <color indexed="10"/>
        <rFont val="Times New Roman"/>
        <family val="1"/>
        <charset val="204"/>
      </rPr>
      <t xml:space="preserve">    </t>
    </r>
    <r>
      <rPr>
        <b/>
        <i/>
        <sz val="11"/>
        <color indexed="10"/>
        <rFont val="Times New Roman"/>
        <family val="1"/>
        <charset val="204"/>
      </rPr>
      <t xml:space="preserve">                          </t>
    </r>
  </si>
</sst>
</file>

<file path=xl/styles.xml><?xml version="1.0" encoding="utf-8"?>
<styleSheet xmlns="http://schemas.openxmlformats.org/spreadsheetml/2006/main">
  <numFmts count="2">
    <numFmt numFmtId="164" formatCode="_-* #,##0.00\ _р_._-;\-* #,##0.00\ _р_._-;_-* &quot;-&quot;??\ _р_._-;_-@_-"/>
    <numFmt numFmtId="165" formatCode="0.0"/>
  </numFmts>
  <fonts count="68">
    <font>
      <sz val="12"/>
      <name val="Arial Cyr"/>
    </font>
    <font>
      <i/>
      <sz val="12"/>
      <name val="Arial Cyr"/>
    </font>
    <font>
      <sz val="12"/>
      <name val="Arial Cyr"/>
    </font>
    <font>
      <sz val="10"/>
      <name val="Arial"/>
      <family val="2"/>
      <charset val="204"/>
    </font>
    <font>
      <sz val="9"/>
      <name val="Arial Cyr"/>
      <family val="2"/>
      <charset val="204"/>
    </font>
    <font>
      <i/>
      <sz val="11"/>
      <name val="Arial Cyr"/>
      <family val="2"/>
      <charset val="204"/>
    </font>
    <font>
      <sz val="12"/>
      <name val="Arial Cyr"/>
      <family val="2"/>
      <charset val="204"/>
    </font>
    <font>
      <b/>
      <i/>
      <sz val="11"/>
      <name val="Arial Cyr"/>
      <family val="2"/>
      <charset val="204"/>
    </font>
    <font>
      <sz val="11"/>
      <name val="Arial Cyr"/>
      <family val="2"/>
      <charset val="204"/>
    </font>
    <font>
      <sz val="8"/>
      <name val="Arial Cyr"/>
      <family val="2"/>
      <charset val="204"/>
    </font>
    <font>
      <b/>
      <i/>
      <sz val="12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"/>
      <family val="2"/>
      <charset val="204"/>
    </font>
    <font>
      <b/>
      <i/>
      <sz val="10"/>
      <name val="Arial Cyr"/>
      <family val="2"/>
      <charset val="204"/>
    </font>
    <font>
      <b/>
      <sz val="13"/>
      <name val="Arial Cyr"/>
      <family val="2"/>
      <charset val="204"/>
    </font>
    <font>
      <sz val="11"/>
      <name val="Arial"/>
      <family val="2"/>
      <charset val="204"/>
    </font>
    <font>
      <i/>
      <sz val="12"/>
      <name val="Arial Cyr"/>
      <family val="2"/>
      <charset val="204"/>
    </font>
    <font>
      <b/>
      <i/>
      <sz val="12"/>
      <name val="Arial Cyr"/>
      <charset val="204"/>
    </font>
    <font>
      <b/>
      <i/>
      <sz val="16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</font>
    <font>
      <sz val="8"/>
      <name val="Arial Cyr"/>
    </font>
    <font>
      <sz val="12"/>
      <name val="Batang"/>
      <family val="1"/>
      <charset val="204"/>
    </font>
    <font>
      <sz val="10"/>
      <name val="Arial Cyr"/>
    </font>
    <font>
      <sz val="10"/>
      <name val="Helv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3"/>
      <name val="Monotype Corsiva"/>
      <family val="4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Arial Cyr"/>
      <charset val="204"/>
    </font>
    <font>
      <b/>
      <sz val="13"/>
      <name val="Times New Roman"/>
      <family val="1"/>
      <charset val="204"/>
    </font>
    <font>
      <sz val="10"/>
      <name val="Arial Cyr"/>
      <charset val="204"/>
    </font>
    <font>
      <b/>
      <i/>
      <sz val="14"/>
      <name val="Arial Cyr"/>
      <charset val="204"/>
    </font>
    <font>
      <b/>
      <sz val="12"/>
      <name val="Arial Cyr"/>
      <charset val="204"/>
    </font>
    <font>
      <sz val="9"/>
      <name val="Arial Cyr"/>
    </font>
    <font>
      <b/>
      <sz val="14"/>
      <name val="Arial Cyr"/>
      <family val="2"/>
      <charset val="204"/>
    </font>
    <font>
      <b/>
      <u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8"/>
      <name val="Arial Cyr"/>
      <charset val="204"/>
    </font>
    <font>
      <sz val="12"/>
      <name val="Arial Cyr"/>
      <charset val="204"/>
    </font>
    <font>
      <sz val="11"/>
      <name val="Arial Cyr"/>
      <charset val="204"/>
    </font>
    <font>
      <b/>
      <sz val="11"/>
      <name val="Arial Cyr"/>
    </font>
    <font>
      <u/>
      <sz val="12"/>
      <name val="Arial Cyr"/>
    </font>
    <font>
      <b/>
      <sz val="12"/>
      <color indexed="10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0" fontId="45" fillId="0" borderId="0"/>
    <xf numFmtId="0" fontId="2" fillId="0" borderId="0"/>
    <xf numFmtId="0" fontId="3" fillId="0" borderId="0"/>
    <xf numFmtId="0" fontId="2" fillId="0" borderId="0"/>
    <xf numFmtId="0" fontId="45" fillId="0" borderId="0"/>
    <xf numFmtId="0" fontId="2" fillId="0" borderId="0"/>
    <xf numFmtId="0" fontId="3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09">
    <xf numFmtId="0" fontId="0" fillId="0" borderId="0" xfId="0"/>
    <xf numFmtId="0" fontId="0" fillId="0" borderId="0" xfId="0" applyBorder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/>
    <xf numFmtId="0" fontId="8" fillId="0" borderId="2" xfId="0" quotePrefix="1" applyFont="1" applyBorder="1" applyAlignment="1">
      <alignment horizontal="center"/>
    </xf>
    <xf numFmtId="165" fontId="8" fillId="0" borderId="3" xfId="0" applyNumberFormat="1" applyFont="1" applyBorder="1" applyAlignment="1">
      <alignment horizontal="center"/>
    </xf>
    <xf numFmtId="0" fontId="8" fillId="0" borderId="3" xfId="0" applyFont="1" applyBorder="1"/>
    <xf numFmtId="165" fontId="12" fillId="0" borderId="0" xfId="0" applyNumberFormat="1" applyFont="1" applyBorder="1" applyAlignment="1">
      <alignment horizontal="center"/>
    </xf>
    <xf numFmtId="0" fontId="13" fillId="0" borderId="0" xfId="0" applyFont="1"/>
    <xf numFmtId="165" fontId="13" fillId="0" borderId="0" xfId="0" applyNumberFormat="1" applyFont="1" applyBorder="1" applyAlignment="1">
      <alignment horizontal="center"/>
    </xf>
    <xf numFmtId="0" fontId="13" fillId="0" borderId="0" xfId="0" applyFont="1" applyBorder="1"/>
    <xf numFmtId="0" fontId="3" fillId="0" borderId="0" xfId="8"/>
    <xf numFmtId="0" fontId="16" fillId="0" borderId="0" xfId="8" applyFont="1"/>
    <xf numFmtId="0" fontId="13" fillId="0" borderId="3" xfId="0" applyFont="1" applyBorder="1"/>
    <xf numFmtId="0" fontId="4" fillId="0" borderId="4" xfId="0" applyFont="1" applyBorder="1"/>
    <xf numFmtId="0" fontId="9" fillId="0" borderId="5" xfId="0" applyFont="1" applyBorder="1"/>
    <xf numFmtId="17" fontId="9" fillId="0" borderId="6" xfId="0" applyNumberFormat="1" applyFont="1" applyBorder="1"/>
    <xf numFmtId="0" fontId="9" fillId="0" borderId="6" xfId="0" applyFont="1" applyBorder="1"/>
    <xf numFmtId="0" fontId="6" fillId="0" borderId="0" xfId="0" applyFont="1"/>
    <xf numFmtId="0" fontId="10" fillId="0" borderId="0" xfId="0" applyFont="1" applyBorder="1" applyAlignment="1">
      <alignment horizontal="center"/>
    </xf>
    <xf numFmtId="0" fontId="18" fillId="0" borderId="0" xfId="0" applyFont="1" applyFill="1" applyBorder="1"/>
    <xf numFmtId="1" fontId="13" fillId="0" borderId="0" xfId="16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165" fontId="11" fillId="0" borderId="0" xfId="0" applyNumberFormat="1" applyFont="1" applyBorder="1" applyAlignment="1">
      <alignment horizontal="center"/>
    </xf>
    <xf numFmtId="1" fontId="11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Fill="1" applyBorder="1"/>
    <xf numFmtId="165" fontId="10" fillId="0" borderId="0" xfId="0" applyNumberFormat="1" applyFont="1" applyBorder="1" applyAlignment="1">
      <alignment horizontal="center"/>
    </xf>
    <xf numFmtId="165" fontId="7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165" fontId="13" fillId="0" borderId="0" xfId="0" applyNumberFormat="1" applyFont="1" applyBorder="1" applyAlignment="1">
      <alignment horizontal="left"/>
    </xf>
    <xf numFmtId="165" fontId="10" fillId="0" borderId="0" xfId="0" applyNumberFormat="1" applyFont="1" applyBorder="1" applyAlignment="1">
      <alignment horizontal="left"/>
    </xf>
    <xf numFmtId="165" fontId="12" fillId="0" borderId="0" xfId="0" applyNumberFormat="1" applyFont="1" applyBorder="1" applyAlignment="1">
      <alignment horizontal="left"/>
    </xf>
    <xf numFmtId="1" fontId="21" fillId="0" borderId="0" xfId="0" applyNumberFormat="1" applyFont="1" applyBorder="1" applyAlignment="1">
      <alignment horizontal="left"/>
    </xf>
    <xf numFmtId="1" fontId="14" fillId="0" borderId="0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left"/>
    </xf>
    <xf numFmtId="14" fontId="5" fillId="0" borderId="0" xfId="0" applyNumberFormat="1" applyFont="1" applyBorder="1" applyAlignment="1"/>
    <xf numFmtId="0" fontId="26" fillId="0" borderId="0" xfId="0" applyFont="1"/>
    <xf numFmtId="0" fontId="24" fillId="0" borderId="0" xfId="0" applyFont="1"/>
    <xf numFmtId="0" fontId="27" fillId="0" borderId="7" xfId="0" applyFont="1" applyBorder="1"/>
    <xf numFmtId="0" fontId="27" fillId="0" borderId="8" xfId="0" applyFont="1" applyBorder="1"/>
    <xf numFmtId="0" fontId="27" fillId="0" borderId="9" xfId="0" applyFont="1" applyBorder="1"/>
    <xf numFmtId="165" fontId="31" fillId="0" borderId="3" xfId="0" applyNumberFormat="1" applyFont="1" applyBorder="1" applyAlignment="1">
      <alignment horizontal="right"/>
    </xf>
    <xf numFmtId="0" fontId="31" fillId="0" borderId="3" xfId="0" applyFont="1" applyBorder="1"/>
    <xf numFmtId="165" fontId="31" fillId="0" borderId="10" xfId="0" applyNumberFormat="1" applyFont="1" applyBorder="1" applyAlignment="1">
      <alignment horizontal="right"/>
    </xf>
    <xf numFmtId="0" fontId="31" fillId="0" borderId="10" xfId="0" applyFont="1" applyBorder="1"/>
    <xf numFmtId="0" fontId="2" fillId="0" borderId="0" xfId="7"/>
    <xf numFmtId="0" fontId="2" fillId="2" borderId="0" xfId="7" applyFill="1"/>
    <xf numFmtId="165" fontId="4" fillId="0" borderId="0" xfId="7" applyNumberFormat="1" applyFont="1" applyBorder="1" applyAlignment="1">
      <alignment horizontal="center"/>
    </xf>
    <xf numFmtId="165" fontId="12" fillId="0" borderId="0" xfId="7" applyNumberFormat="1" applyFont="1" applyBorder="1" applyAlignment="1">
      <alignment horizontal="center"/>
    </xf>
    <xf numFmtId="0" fontId="2" fillId="0" borderId="0" xfId="7" applyBorder="1"/>
    <xf numFmtId="0" fontId="31" fillId="0" borderId="1" xfId="0" applyFont="1" applyBorder="1" applyAlignment="1">
      <alignment horizontal="center"/>
    </xf>
    <xf numFmtId="0" fontId="31" fillId="0" borderId="2" xfId="0" quotePrefix="1" applyFont="1" applyBorder="1" applyAlignment="1">
      <alignment horizontal="center"/>
    </xf>
    <xf numFmtId="165" fontId="31" fillId="0" borderId="3" xfId="0" applyNumberFormat="1" applyFont="1" applyBorder="1"/>
    <xf numFmtId="0" fontId="13" fillId="0" borderId="4" xfId="0" applyFont="1" applyBorder="1"/>
    <xf numFmtId="0" fontId="13" fillId="0" borderId="11" xfId="0" applyFont="1" applyBorder="1"/>
    <xf numFmtId="0" fontId="31" fillId="0" borderId="12" xfId="0" applyFont="1" applyBorder="1"/>
    <xf numFmtId="0" fontId="39" fillId="0" borderId="0" xfId="0" applyFont="1" applyFill="1" applyBorder="1"/>
    <xf numFmtId="0" fontId="29" fillId="0" borderId="0" xfId="0" applyFont="1"/>
    <xf numFmtId="165" fontId="29" fillId="0" borderId="12" xfId="0" applyNumberFormat="1" applyFont="1" applyBorder="1"/>
    <xf numFmtId="0" fontId="29" fillId="0" borderId="3" xfId="0" applyFont="1" applyBorder="1"/>
    <xf numFmtId="165" fontId="29" fillId="0" borderId="13" xfId="0" applyNumberFormat="1" applyFont="1" applyBorder="1"/>
    <xf numFmtId="165" fontId="29" fillId="0" borderId="3" xfId="0" applyNumberFormat="1" applyFont="1" applyBorder="1"/>
    <xf numFmtId="0" fontId="36" fillId="0" borderId="7" xfId="0" applyFont="1" applyFill="1" applyBorder="1"/>
    <xf numFmtId="0" fontId="29" fillId="0" borderId="10" xfId="0" applyFont="1" applyBorder="1"/>
    <xf numFmtId="0" fontId="29" fillId="0" borderId="3" xfId="7" applyFont="1" applyBorder="1"/>
    <xf numFmtId="165" fontId="29" fillId="0" borderId="3" xfId="7" applyNumberFormat="1" applyFont="1" applyBorder="1" applyAlignment="1">
      <alignment horizontal="center"/>
    </xf>
    <xf numFmtId="165" fontId="36" fillId="0" borderId="3" xfId="7" applyNumberFormat="1" applyFont="1" applyBorder="1" applyAlignment="1">
      <alignment horizontal="center"/>
    </xf>
    <xf numFmtId="0" fontId="36" fillId="0" borderId="14" xfId="0" applyFont="1" applyBorder="1"/>
    <xf numFmtId="0" fontId="36" fillId="0" borderId="14" xfId="0" applyFont="1" applyBorder="1" applyAlignment="1">
      <alignment horizontal="left"/>
    </xf>
    <xf numFmtId="0" fontId="29" fillId="0" borderId="14" xfId="0" applyFont="1" applyBorder="1" applyAlignment="1">
      <alignment horizontal="left"/>
    </xf>
    <xf numFmtId="0" fontId="4" fillId="0" borderId="0" xfId="7" applyFont="1" applyBorder="1"/>
    <xf numFmtId="165" fontId="29" fillId="0" borderId="12" xfId="0" applyNumberFormat="1" applyFont="1" applyBorder="1" applyAlignment="1">
      <alignment horizontal="center"/>
    </xf>
    <xf numFmtId="165" fontId="29" fillId="0" borderId="15" xfId="0" applyNumberFormat="1" applyFont="1" applyBorder="1" applyAlignment="1">
      <alignment horizontal="center"/>
    </xf>
    <xf numFmtId="165" fontId="29" fillId="0" borderId="3" xfId="0" applyNumberFormat="1" applyFont="1" applyBorder="1" applyAlignment="1">
      <alignment horizontal="center"/>
    </xf>
    <xf numFmtId="165" fontId="29" fillId="0" borderId="16" xfId="0" applyNumberFormat="1" applyFont="1" applyBorder="1" applyAlignment="1">
      <alignment horizontal="center"/>
    </xf>
    <xf numFmtId="1" fontId="30" fillId="0" borderId="13" xfId="0" applyNumberFormat="1" applyFont="1" applyBorder="1"/>
    <xf numFmtId="165" fontId="36" fillId="0" borderId="13" xfId="0" applyNumberFormat="1" applyFont="1" applyBorder="1"/>
    <xf numFmtId="1" fontId="36" fillId="0" borderId="13" xfId="0" applyNumberFormat="1" applyFont="1" applyBorder="1"/>
    <xf numFmtId="0" fontId="29" fillId="0" borderId="17" xfId="0" applyFont="1" applyBorder="1"/>
    <xf numFmtId="165" fontId="29" fillId="0" borderId="18" xfId="0" applyNumberFormat="1" applyFont="1" applyBorder="1" applyAlignment="1">
      <alignment horizontal="right"/>
    </xf>
    <xf numFmtId="0" fontId="44" fillId="0" borderId="7" xfId="0" applyFont="1" applyFill="1" applyBorder="1"/>
    <xf numFmtId="0" fontId="36" fillId="0" borderId="19" xfId="0" applyFont="1" applyBorder="1"/>
    <xf numFmtId="0" fontId="36" fillId="0" borderId="20" xfId="0" applyFont="1" applyBorder="1"/>
    <xf numFmtId="0" fontId="29" fillId="0" borderId="20" xfId="0" applyFont="1" applyBorder="1" applyAlignment="1">
      <alignment horizontal="left"/>
    </xf>
    <xf numFmtId="0" fontId="29" fillId="0" borderId="14" xfId="0" applyFont="1" applyBorder="1"/>
    <xf numFmtId="165" fontId="13" fillId="0" borderId="0" xfId="0" applyNumberFormat="1" applyFont="1" applyBorder="1" applyAlignment="1">
      <alignment horizontal="right"/>
    </xf>
    <xf numFmtId="0" fontId="24" fillId="0" borderId="0" xfId="7" applyFont="1"/>
    <xf numFmtId="165" fontId="29" fillId="0" borderId="21" xfId="0" applyNumberFormat="1" applyFont="1" applyBorder="1"/>
    <xf numFmtId="0" fontId="29" fillId="0" borderId="1" xfId="0" applyFont="1" applyBorder="1" applyAlignment="1">
      <alignment horizontal="center"/>
    </xf>
    <xf numFmtId="0" fontId="29" fillId="0" borderId="22" xfId="0" applyFont="1" applyBorder="1" applyAlignment="1">
      <alignment horizontal="center"/>
    </xf>
    <xf numFmtId="0" fontId="29" fillId="0" borderId="23" xfId="0" applyFont="1" applyBorder="1" applyAlignment="1">
      <alignment horizontal="center"/>
    </xf>
    <xf numFmtId="165" fontId="29" fillId="0" borderId="3" xfId="7" applyNumberFormat="1" applyFont="1" applyBorder="1"/>
    <xf numFmtId="0" fontId="27" fillId="0" borderId="7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7" fillId="0" borderId="24" xfId="0" applyFont="1" applyBorder="1" applyAlignment="1">
      <alignment horizontal="center"/>
    </xf>
    <xf numFmtId="0" fontId="30" fillId="0" borderId="13" xfId="10" applyFont="1" applyFill="1" applyBorder="1" applyAlignment="1" applyProtection="1">
      <protection locked="0"/>
    </xf>
    <xf numFmtId="165" fontId="29" fillId="0" borderId="12" xfId="7" applyNumberFormat="1" applyFont="1" applyBorder="1"/>
    <xf numFmtId="0" fontId="8" fillId="0" borderId="23" xfId="0" applyFont="1" applyBorder="1"/>
    <xf numFmtId="1" fontId="36" fillId="0" borderId="18" xfId="0" applyNumberFormat="1" applyFont="1" applyBorder="1"/>
    <xf numFmtId="0" fontId="29" fillId="0" borderId="25" xfId="0" applyFont="1" applyBorder="1"/>
    <xf numFmtId="165" fontId="36" fillId="0" borderId="26" xfId="0" applyNumberFormat="1" applyFont="1" applyBorder="1"/>
    <xf numFmtId="165" fontId="29" fillId="0" borderId="27" xfId="0" applyNumberFormat="1" applyFont="1" applyBorder="1"/>
    <xf numFmtId="1" fontId="36" fillId="0" borderId="26" xfId="0" applyNumberFormat="1" applyFont="1" applyBorder="1"/>
    <xf numFmtId="0" fontId="31" fillId="0" borderId="15" xfId="0" applyFont="1" applyBorder="1"/>
    <xf numFmtId="0" fontId="31" fillId="0" borderId="28" xfId="0" applyFont="1" applyBorder="1"/>
    <xf numFmtId="0" fontId="31" fillId="0" borderId="16" xfId="0" applyFont="1" applyBorder="1"/>
    <xf numFmtId="0" fontId="31" fillId="0" borderId="29" xfId="0" applyFont="1" applyBorder="1"/>
    <xf numFmtId="0" fontId="31" fillId="0" borderId="18" xfId="0" applyFont="1" applyBorder="1"/>
    <xf numFmtId="165" fontId="36" fillId="0" borderId="21" xfId="0" applyNumberFormat="1" applyFont="1" applyBorder="1"/>
    <xf numFmtId="0" fontId="36" fillId="0" borderId="25" xfId="0" applyFont="1" applyBorder="1"/>
    <xf numFmtId="0" fontId="29" fillId="0" borderId="12" xfId="0" applyFont="1" applyBorder="1"/>
    <xf numFmtId="165" fontId="29" fillId="0" borderId="28" xfId="0" applyNumberFormat="1" applyFont="1" applyBorder="1"/>
    <xf numFmtId="165" fontId="31" fillId="0" borderId="12" xfId="0" applyNumberFormat="1" applyFont="1" applyFill="1" applyBorder="1"/>
    <xf numFmtId="0" fontId="34" fillId="0" borderId="12" xfId="0" applyFont="1" applyBorder="1"/>
    <xf numFmtId="0" fontId="32" fillId="0" borderId="30" xfId="0" applyFont="1" applyBorder="1"/>
    <xf numFmtId="1" fontId="30" fillId="0" borderId="28" xfId="0" applyNumberFormat="1" applyFont="1" applyBorder="1"/>
    <xf numFmtId="1" fontId="33" fillId="0" borderId="28" xfId="0" applyNumberFormat="1" applyFont="1" applyBorder="1"/>
    <xf numFmtId="165" fontId="32" fillId="0" borderId="12" xfId="0" applyNumberFormat="1" applyFont="1" applyBorder="1"/>
    <xf numFmtId="1" fontId="32" fillId="0" borderId="31" xfId="0" applyNumberFormat="1" applyFont="1" applyBorder="1"/>
    <xf numFmtId="1" fontId="32" fillId="0" borderId="12" xfId="0" applyNumberFormat="1" applyFont="1" applyBorder="1"/>
    <xf numFmtId="165" fontId="31" fillId="0" borderId="3" xfId="0" applyNumberFormat="1" applyFont="1" applyFill="1" applyBorder="1"/>
    <xf numFmtId="0" fontId="34" fillId="0" borderId="3" xfId="0" applyFont="1" applyBorder="1"/>
    <xf numFmtId="165" fontId="31" fillId="0" borderId="16" xfId="0" applyNumberFormat="1" applyFont="1" applyBorder="1"/>
    <xf numFmtId="165" fontId="32" fillId="0" borderId="3" xfId="0" applyNumberFormat="1" applyFont="1" applyBorder="1"/>
    <xf numFmtId="1" fontId="32" fillId="0" borderId="4" xfId="0" applyNumberFormat="1" applyFont="1" applyBorder="1"/>
    <xf numFmtId="1" fontId="32" fillId="0" borderId="3" xfId="0" applyNumberFormat="1" applyFont="1" applyBorder="1"/>
    <xf numFmtId="0" fontId="32" fillId="0" borderId="3" xfId="0" applyFont="1" applyBorder="1"/>
    <xf numFmtId="165" fontId="33" fillId="0" borderId="16" xfId="0" applyNumberFormat="1" applyFont="1" applyBorder="1"/>
    <xf numFmtId="165" fontId="30" fillId="0" borderId="16" xfId="0" applyNumberFormat="1" applyFont="1" applyBorder="1"/>
    <xf numFmtId="1" fontId="33" fillId="0" borderId="13" xfId="0" applyNumberFormat="1" applyFont="1" applyBorder="1"/>
    <xf numFmtId="165" fontId="32" fillId="0" borderId="16" xfId="0" applyNumberFormat="1" applyFont="1" applyBorder="1"/>
    <xf numFmtId="165" fontId="38" fillId="0" borderId="32" xfId="0" applyNumberFormat="1" applyFont="1" applyBorder="1"/>
    <xf numFmtId="165" fontId="38" fillId="0" borderId="33" xfId="8" applyNumberFormat="1" applyFont="1" applyBorder="1"/>
    <xf numFmtId="1" fontId="33" fillId="0" borderId="34" xfId="8" applyNumberFormat="1" applyFont="1" applyBorder="1"/>
    <xf numFmtId="165" fontId="33" fillId="0" borderId="32" xfId="0" applyNumberFormat="1" applyFont="1" applyBorder="1"/>
    <xf numFmtId="165" fontId="0" fillId="0" borderId="0" xfId="0" applyNumberFormat="1"/>
    <xf numFmtId="165" fontId="29" fillId="0" borderId="0" xfId="0" applyNumberFormat="1" applyFont="1"/>
    <xf numFmtId="0" fontId="0" fillId="0" borderId="0" xfId="0" applyFill="1"/>
    <xf numFmtId="0" fontId="31" fillId="0" borderId="4" xfId="0" applyFont="1" applyBorder="1"/>
    <xf numFmtId="0" fontId="31" fillId="0" borderId="31" xfId="0" applyFont="1" applyBorder="1"/>
    <xf numFmtId="0" fontId="25" fillId="0" borderId="0" xfId="0" applyFont="1"/>
    <xf numFmtId="165" fontId="36" fillId="0" borderId="12" xfId="0" applyNumberFormat="1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165" fontId="36" fillId="0" borderId="3" xfId="0" applyNumberFormat="1" applyFont="1" applyBorder="1" applyAlignment="1">
      <alignment horizontal="center"/>
    </xf>
    <xf numFmtId="165" fontId="36" fillId="0" borderId="16" xfId="0" applyNumberFormat="1" applyFont="1" applyBorder="1" applyAlignment="1">
      <alignment horizontal="center"/>
    </xf>
    <xf numFmtId="0" fontId="29" fillId="0" borderId="14" xfId="0" quotePrefix="1" applyFont="1" applyBorder="1" applyAlignment="1">
      <alignment horizontal="center"/>
    </xf>
    <xf numFmtId="165" fontId="36" fillId="0" borderId="30" xfId="0" applyNumberFormat="1" applyFont="1" applyBorder="1"/>
    <xf numFmtId="0" fontId="31" fillId="0" borderId="23" xfId="0" applyFont="1" applyFill="1" applyBorder="1" applyAlignment="1">
      <alignment horizontal="center"/>
    </xf>
    <xf numFmtId="0" fontId="31" fillId="0" borderId="23" xfId="0" applyFont="1" applyFill="1" applyBorder="1"/>
    <xf numFmtId="0" fontId="31" fillId="0" borderId="1" xfId="0" applyFont="1" applyFill="1" applyBorder="1"/>
    <xf numFmtId="0" fontId="29" fillId="0" borderId="15" xfId="0" applyFont="1" applyFill="1" applyBorder="1"/>
    <xf numFmtId="0" fontId="29" fillId="0" borderId="16" xfId="0" applyFont="1" applyFill="1" applyBorder="1"/>
    <xf numFmtId="1" fontId="36" fillId="0" borderId="28" xfId="7" applyNumberFormat="1" applyFont="1" applyBorder="1"/>
    <xf numFmtId="1" fontId="29" fillId="0" borderId="28" xfId="12" applyNumberFormat="1" applyFont="1" applyBorder="1" applyAlignment="1">
      <alignment horizontal="right"/>
    </xf>
    <xf numFmtId="165" fontId="29" fillId="0" borderId="12" xfId="12" applyNumberFormat="1" applyFont="1" applyBorder="1" applyAlignment="1">
      <alignment horizontal="right"/>
    </xf>
    <xf numFmtId="165" fontId="29" fillId="0" borderId="15" xfId="7" applyNumberFormat="1" applyFont="1" applyBorder="1"/>
    <xf numFmtId="1" fontId="36" fillId="0" borderId="13" xfId="7" applyNumberFormat="1" applyFont="1" applyBorder="1"/>
    <xf numFmtId="1" fontId="29" fillId="0" borderId="13" xfId="12" applyNumberFormat="1" applyFont="1" applyBorder="1" applyAlignment="1">
      <alignment horizontal="right"/>
    </xf>
    <xf numFmtId="165" fontId="29" fillId="0" borderId="3" xfId="12" applyNumberFormat="1" applyFont="1" applyBorder="1" applyAlignment="1">
      <alignment horizontal="right"/>
    </xf>
    <xf numFmtId="0" fontId="29" fillId="0" borderId="16" xfId="7" applyFont="1" applyBorder="1"/>
    <xf numFmtId="165" fontId="29" fillId="0" borderId="16" xfId="7" applyNumberFormat="1" applyFont="1" applyBorder="1"/>
    <xf numFmtId="165" fontId="36" fillId="0" borderId="21" xfId="7" applyNumberFormat="1" applyFont="1" applyBorder="1"/>
    <xf numFmtId="0" fontId="36" fillId="0" borderId="7" xfId="8" applyFont="1" applyFill="1" applyBorder="1"/>
    <xf numFmtId="1" fontId="36" fillId="0" borderId="35" xfId="8" applyNumberFormat="1" applyFont="1" applyBorder="1"/>
    <xf numFmtId="165" fontId="36" fillId="0" borderId="36" xfId="7" applyNumberFormat="1" applyFont="1" applyBorder="1"/>
    <xf numFmtId="1" fontId="36" fillId="0" borderId="37" xfId="7" applyNumberFormat="1" applyFont="1" applyBorder="1"/>
    <xf numFmtId="165" fontId="29" fillId="0" borderId="5" xfId="7" applyNumberFormat="1" applyFont="1" applyBorder="1"/>
    <xf numFmtId="1" fontId="29" fillId="0" borderId="37" xfId="12" applyNumberFormat="1" applyFont="1" applyBorder="1" applyAlignment="1">
      <alignment horizontal="right"/>
    </xf>
    <xf numFmtId="165" fontId="29" fillId="0" borderId="38" xfId="7" applyNumberFormat="1" applyFont="1" applyBorder="1"/>
    <xf numFmtId="1" fontId="36" fillId="0" borderId="35" xfId="7" applyNumberFormat="1" applyFont="1" applyBorder="1"/>
    <xf numFmtId="1" fontId="0" fillId="0" borderId="0" xfId="0" applyNumberFormat="1"/>
    <xf numFmtId="0" fontId="31" fillId="0" borderId="0" xfId="0" applyFont="1" applyBorder="1"/>
    <xf numFmtId="0" fontId="0" fillId="0" borderId="0" xfId="0" applyAlignment="1">
      <alignment horizontal="left"/>
    </xf>
    <xf numFmtId="0" fontId="36" fillId="0" borderId="4" xfId="0" applyFont="1" applyBorder="1" applyAlignment="1">
      <alignment horizontal="left"/>
    </xf>
    <xf numFmtId="165" fontId="29" fillId="0" borderId="10" xfId="0" applyNumberFormat="1" applyFont="1" applyBorder="1"/>
    <xf numFmtId="165" fontId="29" fillId="0" borderId="30" xfId="0" applyNumberFormat="1" applyFont="1" applyBorder="1"/>
    <xf numFmtId="165" fontId="29" fillId="0" borderId="12" xfId="0" applyNumberFormat="1" applyFont="1" applyBorder="1" applyAlignment="1">
      <alignment horizontal="right"/>
    </xf>
    <xf numFmtId="1" fontId="29" fillId="0" borderId="12" xfId="0" applyNumberFormat="1" applyFont="1" applyBorder="1" applyAlignment="1">
      <alignment horizontal="center"/>
    </xf>
    <xf numFmtId="1" fontId="29" fillId="0" borderId="12" xfId="0" applyNumberFormat="1" applyFont="1" applyBorder="1" applyAlignment="1">
      <alignment horizontal="right"/>
    </xf>
    <xf numFmtId="165" fontId="29" fillId="0" borderId="3" xfId="0" applyNumberFormat="1" applyFont="1" applyBorder="1" applyAlignment="1">
      <alignment horizontal="right"/>
    </xf>
    <xf numFmtId="1" fontId="29" fillId="0" borderId="3" xfId="0" applyNumberFormat="1" applyFont="1" applyBorder="1" applyAlignment="1">
      <alignment horizontal="center"/>
    </xf>
    <xf numFmtId="1" fontId="29" fillId="0" borderId="3" xfId="0" applyNumberFormat="1" applyFont="1" applyBorder="1" applyAlignment="1">
      <alignment horizontal="right"/>
    </xf>
    <xf numFmtId="165" fontId="36" fillId="0" borderId="3" xfId="0" applyNumberFormat="1" applyFont="1" applyBorder="1" applyAlignment="1">
      <alignment horizontal="right"/>
    </xf>
    <xf numFmtId="165" fontId="29" fillId="0" borderId="3" xfId="0" applyNumberFormat="1" applyFont="1" applyFill="1" applyBorder="1" applyAlignment="1">
      <alignment horizontal="right"/>
    </xf>
    <xf numFmtId="165" fontId="29" fillId="0" borderId="10" xfId="0" applyNumberFormat="1" applyFont="1" applyBorder="1" applyAlignment="1">
      <alignment horizontal="center"/>
    </xf>
    <xf numFmtId="165" fontId="29" fillId="0" borderId="29" xfId="0" applyNumberFormat="1" applyFont="1" applyBorder="1" applyAlignment="1">
      <alignment horizontal="center"/>
    </xf>
    <xf numFmtId="165" fontId="36" fillId="0" borderId="18" xfId="16" applyNumberFormat="1" applyFont="1" applyBorder="1" applyAlignment="1">
      <alignment horizontal="right"/>
    </xf>
    <xf numFmtId="165" fontId="29" fillId="0" borderId="10" xfId="0" applyNumberFormat="1" applyFont="1" applyBorder="1" applyAlignment="1">
      <alignment horizontal="right"/>
    </xf>
    <xf numFmtId="1" fontId="29" fillId="0" borderId="18" xfId="16" applyNumberFormat="1" applyFont="1" applyBorder="1" applyAlignment="1">
      <alignment horizontal="center"/>
    </xf>
    <xf numFmtId="0" fontId="36" fillId="0" borderId="35" xfId="0" applyFont="1" applyBorder="1" applyAlignment="1">
      <alignment horizontal="center"/>
    </xf>
    <xf numFmtId="165" fontId="36" fillId="0" borderId="34" xfId="0" applyNumberFormat="1" applyFont="1" applyBorder="1" applyAlignment="1">
      <alignment horizontal="center"/>
    </xf>
    <xf numFmtId="165" fontId="36" fillId="0" borderId="32" xfId="0" applyNumberFormat="1" applyFont="1" applyBorder="1" applyAlignment="1">
      <alignment horizontal="center"/>
    </xf>
    <xf numFmtId="1" fontId="36" fillId="0" borderId="34" xfId="0" applyNumberFormat="1" applyFont="1" applyBorder="1" applyAlignment="1">
      <alignment horizontal="center"/>
    </xf>
    <xf numFmtId="0" fontId="36" fillId="0" borderId="34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27" xfId="0" applyFont="1" applyBorder="1"/>
    <xf numFmtId="0" fontId="9" fillId="0" borderId="39" xfId="0" applyFont="1" applyBorder="1"/>
    <xf numFmtId="0" fontId="13" fillId="0" borderId="18" xfId="0" applyFont="1" applyBorder="1"/>
    <xf numFmtId="0" fontId="13" fillId="0" borderId="10" xfId="0" applyFont="1" applyBorder="1"/>
    <xf numFmtId="17" fontId="9" fillId="0" borderId="40" xfId="0" applyNumberFormat="1" applyFont="1" applyBorder="1"/>
    <xf numFmtId="0" fontId="9" fillId="0" borderId="41" xfId="0" applyFont="1" applyBorder="1"/>
    <xf numFmtId="165" fontId="36" fillId="0" borderId="27" xfId="0" applyNumberFormat="1" applyFont="1" applyBorder="1" applyAlignment="1">
      <alignment horizontal="center"/>
    </xf>
    <xf numFmtId="165" fontId="29" fillId="0" borderId="42" xfId="0" applyNumberFormat="1" applyFont="1" applyBorder="1"/>
    <xf numFmtId="1" fontId="29" fillId="0" borderId="27" xfId="0" applyNumberFormat="1" applyFont="1" applyBorder="1" applyAlignment="1">
      <alignment horizontal="center"/>
    </xf>
    <xf numFmtId="165" fontId="29" fillId="0" borderId="39" xfId="0" applyNumberFormat="1" applyFont="1" applyBorder="1" applyAlignment="1">
      <alignment horizontal="center"/>
    </xf>
    <xf numFmtId="165" fontId="29" fillId="0" borderId="18" xfId="0" applyNumberFormat="1" applyFont="1" applyBorder="1" applyAlignment="1">
      <alignment horizontal="center"/>
    </xf>
    <xf numFmtId="1" fontId="29" fillId="0" borderId="10" xfId="0" applyNumberFormat="1" applyFont="1" applyBorder="1"/>
    <xf numFmtId="0" fontId="36" fillId="0" borderId="43" xfId="0" applyFont="1" applyBorder="1" applyAlignment="1">
      <alignment horizontal="center"/>
    </xf>
    <xf numFmtId="165" fontId="36" fillId="0" borderId="40" xfId="0" applyNumberFormat="1" applyFont="1" applyBorder="1" applyAlignment="1">
      <alignment horizontal="center"/>
    </xf>
    <xf numFmtId="165" fontId="36" fillId="0" borderId="41" xfId="0" applyNumberFormat="1" applyFont="1" applyBorder="1" applyAlignment="1">
      <alignment horizontal="center"/>
    </xf>
    <xf numFmtId="1" fontId="36" fillId="0" borderId="43" xfId="0" applyNumberFormat="1" applyFont="1" applyBorder="1" applyAlignment="1">
      <alignment horizontal="center"/>
    </xf>
    <xf numFmtId="0" fontId="36" fillId="0" borderId="44" xfId="0" applyFont="1" applyBorder="1" applyAlignment="1">
      <alignment horizontal="center"/>
    </xf>
    <xf numFmtId="165" fontId="29" fillId="0" borderId="41" xfId="0" applyNumberFormat="1" applyFont="1" applyBorder="1" applyAlignment="1">
      <alignment horizontal="center"/>
    </xf>
    <xf numFmtId="165" fontId="36" fillId="0" borderId="18" xfId="0" applyNumberFormat="1" applyFont="1" applyBorder="1"/>
    <xf numFmtId="0" fontId="31" fillId="0" borderId="30" xfId="0" applyFont="1" applyBorder="1"/>
    <xf numFmtId="0" fontId="31" fillId="0" borderId="35" xfId="0" applyFont="1" applyBorder="1"/>
    <xf numFmtId="0" fontId="31" fillId="0" borderId="34" xfId="0" applyFont="1" applyBorder="1"/>
    <xf numFmtId="0" fontId="31" fillId="0" borderId="32" xfId="0" applyFont="1" applyBorder="1"/>
    <xf numFmtId="0" fontId="31" fillId="0" borderId="45" xfId="0" applyFont="1" applyBorder="1" applyAlignment="1">
      <alignment horizontal="center" wrapText="1"/>
    </xf>
    <xf numFmtId="0" fontId="31" fillId="0" borderId="18" xfId="0" applyFont="1" applyBorder="1" applyAlignment="1">
      <alignment horizontal="center" wrapText="1"/>
    </xf>
    <xf numFmtId="0" fontId="29" fillId="0" borderId="14" xfId="0" applyFont="1" applyBorder="1" applyAlignment="1">
      <alignment horizontal="center" wrapText="1"/>
    </xf>
    <xf numFmtId="165" fontId="36" fillId="0" borderId="46" xfId="0" applyNumberFormat="1" applyFont="1" applyBorder="1" applyAlignment="1">
      <alignment horizontal="right"/>
    </xf>
    <xf numFmtId="165" fontId="29" fillId="0" borderId="27" xfId="0" applyNumberFormat="1" applyFont="1" applyBorder="1" applyAlignment="1">
      <alignment horizontal="center"/>
    </xf>
    <xf numFmtId="0" fontId="34" fillId="0" borderId="7" xfId="0" applyFont="1" applyBorder="1" applyAlignment="1"/>
    <xf numFmtId="0" fontId="34" fillId="0" borderId="24" xfId="0" applyFont="1" applyBorder="1" applyAlignment="1"/>
    <xf numFmtId="0" fontId="32" fillId="0" borderId="9" xfId="0" applyFont="1" applyBorder="1" applyAlignment="1"/>
    <xf numFmtId="0" fontId="32" fillId="0" borderId="24" xfId="0" applyFont="1" applyBorder="1" applyAlignment="1"/>
    <xf numFmtId="0" fontId="32" fillId="0" borderId="9" xfId="0" applyFont="1" applyFill="1" applyBorder="1" applyAlignment="1"/>
    <xf numFmtId="0" fontId="32" fillId="0" borderId="24" xfId="0" applyFont="1" applyFill="1" applyBorder="1" applyAlignment="1">
      <alignment horizontal="center"/>
    </xf>
    <xf numFmtId="0" fontId="32" fillId="0" borderId="15" xfId="0" applyFont="1" applyBorder="1"/>
    <xf numFmtId="1" fontId="31" fillId="0" borderId="12" xfId="0" applyNumberFormat="1" applyFont="1" applyBorder="1"/>
    <xf numFmtId="165" fontId="31" fillId="0" borderId="28" xfId="0" applyNumberFormat="1" applyFont="1" applyBorder="1"/>
    <xf numFmtId="165" fontId="31" fillId="0" borderId="12" xfId="0" applyNumberFormat="1" applyFont="1" applyBorder="1"/>
    <xf numFmtId="165" fontId="31" fillId="0" borderId="31" xfId="0" applyNumberFormat="1" applyFont="1" applyBorder="1"/>
    <xf numFmtId="165" fontId="31" fillId="3" borderId="30" xfId="0" applyNumberFormat="1" applyFont="1" applyFill="1" applyBorder="1"/>
    <xf numFmtId="1" fontId="31" fillId="0" borderId="28" xfId="0" applyNumberFormat="1" applyFont="1" applyBorder="1"/>
    <xf numFmtId="0" fontId="32" fillId="0" borderId="16" xfId="0" applyFont="1" applyBorder="1"/>
    <xf numFmtId="1" fontId="31" fillId="0" borderId="3" xfId="0" applyNumberFormat="1" applyFont="1" applyBorder="1"/>
    <xf numFmtId="165" fontId="31" fillId="0" borderId="13" xfId="0" applyNumberFormat="1" applyFont="1" applyBorder="1"/>
    <xf numFmtId="165" fontId="30" fillId="0" borderId="21" xfId="0" applyNumberFormat="1" applyFont="1" applyBorder="1"/>
    <xf numFmtId="165" fontId="31" fillId="0" borderId="4" xfId="0" applyNumberFormat="1" applyFont="1" applyBorder="1"/>
    <xf numFmtId="165" fontId="31" fillId="3" borderId="21" xfId="0" applyNumberFormat="1" applyFont="1" applyFill="1" applyBorder="1"/>
    <xf numFmtId="1" fontId="31" fillId="0" borderId="13" xfId="0" applyNumberFormat="1" applyFont="1" applyBorder="1"/>
    <xf numFmtId="165" fontId="31" fillId="0" borderId="21" xfId="0" applyNumberFormat="1" applyFont="1" applyBorder="1"/>
    <xf numFmtId="165" fontId="30" fillId="3" borderId="21" xfId="0" applyNumberFormat="1" applyFont="1" applyFill="1" applyBorder="1"/>
    <xf numFmtId="1" fontId="31" fillId="0" borderId="5" xfId="0" applyNumberFormat="1" applyFont="1" applyBorder="1"/>
    <xf numFmtId="165" fontId="31" fillId="0" borderId="5" xfId="0" applyNumberFormat="1" applyFont="1" applyBorder="1"/>
    <xf numFmtId="165" fontId="31" fillId="0" borderId="11" xfId="0" applyNumberFormat="1" applyFont="1" applyBorder="1"/>
    <xf numFmtId="165" fontId="31" fillId="3" borderId="47" xfId="0" applyNumberFormat="1" applyFont="1" applyFill="1" applyBorder="1"/>
    <xf numFmtId="1" fontId="31" fillId="0" borderId="37" xfId="0" applyNumberFormat="1" applyFont="1" applyBorder="1"/>
    <xf numFmtId="0" fontId="33" fillId="0" borderId="35" xfId="0" applyFont="1" applyBorder="1"/>
    <xf numFmtId="1" fontId="33" fillId="0" borderId="34" xfId="0" applyNumberFormat="1" applyFont="1" applyBorder="1"/>
    <xf numFmtId="0" fontId="33" fillId="0" borderId="34" xfId="0" applyFont="1" applyBorder="1"/>
    <xf numFmtId="1" fontId="33" fillId="0" borderId="32" xfId="0" applyNumberFormat="1" applyFont="1" applyBorder="1"/>
    <xf numFmtId="1" fontId="33" fillId="0" borderId="35" xfId="0" applyNumberFormat="1" applyFont="1" applyBorder="1"/>
    <xf numFmtId="165" fontId="33" fillId="3" borderId="34" xfId="0" applyNumberFormat="1" applyFont="1" applyFill="1" applyBorder="1"/>
    <xf numFmtId="0" fontId="47" fillId="0" borderId="0" xfId="0" applyFont="1"/>
    <xf numFmtId="165" fontId="38" fillId="0" borderId="35" xfId="0" applyNumberFormat="1" applyFont="1" applyBorder="1"/>
    <xf numFmtId="165" fontId="38" fillId="0" borderId="34" xfId="0" applyNumberFormat="1" applyFont="1" applyBorder="1"/>
    <xf numFmtId="0" fontId="29" fillId="0" borderId="48" xfId="0" applyFont="1" applyBorder="1"/>
    <xf numFmtId="165" fontId="29" fillId="0" borderId="5" xfId="0" applyNumberFormat="1" applyFont="1" applyBorder="1"/>
    <xf numFmtId="165" fontId="31" fillId="0" borderId="10" xfId="0" applyNumberFormat="1" applyFont="1" applyBorder="1"/>
    <xf numFmtId="165" fontId="32" fillId="0" borderId="10" xfId="0" applyNumberFormat="1" applyFont="1" applyBorder="1"/>
    <xf numFmtId="1" fontId="32" fillId="0" borderId="0" xfId="0" applyNumberFormat="1" applyFont="1"/>
    <xf numFmtId="0" fontId="32" fillId="0" borderId="0" xfId="0" applyFont="1"/>
    <xf numFmtId="165" fontId="35" fillId="0" borderId="0" xfId="0" applyNumberFormat="1" applyFont="1"/>
    <xf numFmtId="0" fontId="29" fillId="0" borderId="13" xfId="0" applyFont="1" applyFill="1" applyBorder="1"/>
    <xf numFmtId="0" fontId="32" fillId="0" borderId="0" xfId="8" applyFont="1"/>
    <xf numFmtId="0" fontId="29" fillId="0" borderId="49" xfId="0" applyFont="1" applyBorder="1"/>
    <xf numFmtId="0" fontId="36" fillId="0" borderId="8" xfId="0" applyFont="1" applyBorder="1"/>
    <xf numFmtId="0" fontId="29" fillId="0" borderId="9" xfId="0" applyFont="1" applyBorder="1"/>
    <xf numFmtId="0" fontId="36" fillId="0" borderId="35" xfId="0" applyFont="1" applyBorder="1"/>
    <xf numFmtId="0" fontId="36" fillId="0" borderId="34" xfId="0" applyFont="1" applyBorder="1"/>
    <xf numFmtId="165" fontId="31" fillId="0" borderId="15" xfId="0" applyNumberFormat="1" applyFont="1" applyBorder="1"/>
    <xf numFmtId="1" fontId="29" fillId="0" borderId="28" xfId="1" applyNumberFormat="1" applyFont="1" applyFill="1" applyBorder="1"/>
    <xf numFmtId="1" fontId="29" fillId="0" borderId="13" xfId="1" applyNumberFormat="1" applyFont="1" applyFill="1" applyBorder="1"/>
    <xf numFmtId="1" fontId="29" fillId="0" borderId="3" xfId="1" applyNumberFormat="1" applyFont="1" applyFill="1" applyBorder="1"/>
    <xf numFmtId="0" fontId="29" fillId="0" borderId="50" xfId="0" applyFont="1" applyBorder="1"/>
    <xf numFmtId="165" fontId="36" fillId="0" borderId="32" xfId="7" applyNumberFormat="1" applyFont="1" applyBorder="1"/>
    <xf numFmtId="0" fontId="32" fillId="0" borderId="29" xfId="0" applyFont="1" applyBorder="1"/>
    <xf numFmtId="165" fontId="36" fillId="0" borderId="47" xfId="7" applyNumberFormat="1" applyFont="1" applyBorder="1"/>
    <xf numFmtId="1" fontId="31" fillId="0" borderId="10" xfId="0" applyNumberFormat="1" applyFont="1" applyBorder="1"/>
    <xf numFmtId="165" fontId="31" fillId="0" borderId="18" xfId="0" applyNumberFormat="1" applyFont="1" applyBorder="1"/>
    <xf numFmtId="165" fontId="31" fillId="0" borderId="51" xfId="0" applyNumberFormat="1" applyFont="1" applyBorder="1"/>
    <xf numFmtId="0" fontId="29" fillId="0" borderId="28" xfId="0" applyFont="1" applyFill="1" applyBorder="1"/>
    <xf numFmtId="0" fontId="29" fillId="0" borderId="0" xfId="0" applyFont="1" applyFill="1"/>
    <xf numFmtId="1" fontId="36" fillId="0" borderId="32" xfId="0" applyNumberFormat="1" applyFont="1" applyFill="1" applyBorder="1"/>
    <xf numFmtId="165" fontId="30" fillId="0" borderId="38" xfId="0" applyNumberFormat="1" applyFont="1" applyBorder="1"/>
    <xf numFmtId="1" fontId="29" fillId="0" borderId="12" xfId="1" applyNumberFormat="1" applyFont="1" applyFill="1" applyBorder="1"/>
    <xf numFmtId="0" fontId="31" fillId="0" borderId="0" xfId="0" applyFont="1"/>
    <xf numFmtId="165" fontId="31" fillId="0" borderId="0" xfId="0" applyNumberFormat="1" applyFont="1"/>
    <xf numFmtId="165" fontId="30" fillId="0" borderId="0" xfId="18" applyNumberFormat="1" applyFont="1" applyBorder="1" applyAlignment="1">
      <alignment horizontal="right"/>
    </xf>
    <xf numFmtId="1" fontId="30" fillId="0" borderId="18" xfId="0" applyNumberFormat="1" applyFont="1" applyBorder="1"/>
    <xf numFmtId="0" fontId="29" fillId="0" borderId="25" xfId="0" applyFont="1" applyBorder="1" applyAlignment="1">
      <alignment horizontal="center"/>
    </xf>
    <xf numFmtId="165" fontId="36" fillId="0" borderId="3" xfId="0" applyNumberFormat="1" applyFont="1" applyFill="1" applyBorder="1" applyAlignment="1">
      <alignment horizontal="right"/>
    </xf>
    <xf numFmtId="1" fontId="29" fillId="0" borderId="5" xfId="0" applyNumberFormat="1" applyFont="1" applyBorder="1"/>
    <xf numFmtId="165" fontId="29" fillId="0" borderId="5" xfId="0" applyNumberFormat="1" applyFont="1" applyBorder="1" applyAlignment="1">
      <alignment horizontal="center"/>
    </xf>
    <xf numFmtId="165" fontId="29" fillId="0" borderId="47" xfId="0" applyNumberFormat="1" applyFont="1" applyBorder="1" applyAlignment="1">
      <alignment horizontal="center"/>
    </xf>
    <xf numFmtId="0" fontId="36" fillId="0" borderId="37" xfId="0" applyFont="1" applyBorder="1"/>
    <xf numFmtId="165" fontId="29" fillId="0" borderId="38" xfId="0" applyNumberFormat="1" applyFont="1" applyBorder="1" applyAlignment="1">
      <alignment horizontal="center"/>
    </xf>
    <xf numFmtId="0" fontId="36" fillId="0" borderId="8" xfId="0" applyFont="1" applyBorder="1" applyAlignment="1">
      <alignment horizontal="center"/>
    </xf>
    <xf numFmtId="0" fontId="36" fillId="0" borderId="9" xfId="0" applyFont="1" applyBorder="1" applyAlignment="1"/>
    <xf numFmtId="0" fontId="36" fillId="0" borderId="8" xfId="0" applyFont="1" applyBorder="1" applyAlignment="1">
      <alignment horizontal="center" wrapText="1"/>
    </xf>
    <xf numFmtId="0" fontId="31" fillId="0" borderId="50" xfId="0" applyFont="1" applyBorder="1" applyAlignment="1">
      <alignment vertical="justify" wrapText="1"/>
    </xf>
    <xf numFmtId="0" fontId="29" fillId="0" borderId="52" xfId="0" applyFont="1" applyBorder="1" applyAlignment="1">
      <alignment horizontal="center"/>
    </xf>
    <xf numFmtId="165" fontId="29" fillId="0" borderId="31" xfId="0" applyNumberFormat="1" applyFont="1" applyBorder="1"/>
    <xf numFmtId="165" fontId="29" fillId="0" borderId="4" xfId="0" applyNumberFormat="1" applyFont="1" applyBorder="1"/>
    <xf numFmtId="165" fontId="36" fillId="0" borderId="16" xfId="0" applyNumberFormat="1" applyFont="1" applyFill="1" applyBorder="1"/>
    <xf numFmtId="165" fontId="29" fillId="0" borderId="16" xfId="0" applyNumberFormat="1" applyFont="1" applyFill="1" applyBorder="1"/>
    <xf numFmtId="1" fontId="36" fillId="0" borderId="12" xfId="0" applyNumberFormat="1" applyFont="1" applyBorder="1"/>
    <xf numFmtId="1" fontId="36" fillId="0" borderId="3" xfId="0" applyNumberFormat="1" applyFont="1" applyBorder="1"/>
    <xf numFmtId="1" fontId="36" fillId="0" borderId="5" xfId="0" applyNumberFormat="1" applyFont="1" applyBorder="1"/>
    <xf numFmtId="1" fontId="36" fillId="0" borderId="11" xfId="0" applyNumberFormat="1" applyFont="1" applyBorder="1"/>
    <xf numFmtId="0" fontId="31" fillId="0" borderId="45" xfId="0" applyFont="1" applyBorder="1"/>
    <xf numFmtId="0" fontId="29" fillId="0" borderId="28" xfId="0" applyFont="1" applyBorder="1" applyAlignment="1"/>
    <xf numFmtId="0" fontId="29" fillId="0" borderId="13" xfId="0" applyFont="1" applyBorder="1" applyAlignment="1"/>
    <xf numFmtId="0" fontId="29" fillId="0" borderId="18" xfId="0" applyFont="1" applyBorder="1" applyAlignment="1"/>
    <xf numFmtId="0" fontId="29" fillId="0" borderId="31" xfId="0" applyFont="1" applyFill="1" applyBorder="1"/>
    <xf numFmtId="165" fontId="29" fillId="0" borderId="12" xfId="0" applyNumberFormat="1" applyFont="1" applyFill="1" applyBorder="1"/>
    <xf numFmtId="0" fontId="29" fillId="0" borderId="12" xfId="0" applyFont="1" applyFill="1" applyBorder="1"/>
    <xf numFmtId="165" fontId="29" fillId="0" borderId="15" xfId="0" applyNumberFormat="1" applyFont="1" applyFill="1" applyBorder="1"/>
    <xf numFmtId="0" fontId="29" fillId="0" borderId="4" xfId="0" applyFont="1" applyFill="1" applyBorder="1"/>
    <xf numFmtId="165" fontId="29" fillId="0" borderId="3" xfId="0" applyNumberFormat="1" applyFont="1" applyFill="1" applyBorder="1"/>
    <xf numFmtId="0" fontId="29" fillId="0" borderId="3" xfId="0" applyFont="1" applyFill="1" applyBorder="1"/>
    <xf numFmtId="0" fontId="29" fillId="0" borderId="45" xfId="0" applyFont="1" applyFill="1" applyBorder="1"/>
    <xf numFmtId="165" fontId="29" fillId="0" borderId="10" xfId="0" applyNumberFormat="1" applyFont="1" applyFill="1" applyBorder="1"/>
    <xf numFmtId="0" fontId="29" fillId="0" borderId="10" xfId="0" applyFont="1" applyFill="1" applyBorder="1"/>
    <xf numFmtId="165" fontId="29" fillId="0" borderId="29" xfId="0" applyNumberFormat="1" applyFont="1" applyFill="1" applyBorder="1"/>
    <xf numFmtId="0" fontId="34" fillId="0" borderId="0" xfId="0" applyFont="1"/>
    <xf numFmtId="165" fontId="29" fillId="0" borderId="47" xfId="0" applyNumberFormat="1" applyFont="1" applyBorder="1"/>
    <xf numFmtId="165" fontId="29" fillId="0" borderId="11" xfId="0" applyNumberFormat="1" applyFont="1" applyBorder="1"/>
    <xf numFmtId="0" fontId="29" fillId="0" borderId="38" xfId="0" applyFont="1" applyFill="1" applyBorder="1"/>
    <xf numFmtId="165" fontId="36" fillId="2" borderId="9" xfId="0" applyNumberFormat="1" applyFont="1" applyFill="1" applyBorder="1"/>
    <xf numFmtId="165" fontId="36" fillId="2" borderId="8" xfId="0" applyNumberFormat="1" applyFont="1" applyFill="1" applyBorder="1"/>
    <xf numFmtId="165" fontId="36" fillId="0" borderId="9" xfId="0" applyNumberFormat="1" applyFont="1" applyBorder="1"/>
    <xf numFmtId="1" fontId="36" fillId="0" borderId="34" xfId="0" applyNumberFormat="1" applyFont="1" applyFill="1" applyBorder="1"/>
    <xf numFmtId="0" fontId="33" fillId="0" borderId="7" xfId="7" applyFont="1" applyBorder="1"/>
    <xf numFmtId="0" fontId="30" fillId="0" borderId="13" xfId="0" applyNumberFormat="1" applyFont="1" applyBorder="1"/>
    <xf numFmtId="165" fontId="33" fillId="0" borderId="15" xfId="0" applyNumberFormat="1" applyFont="1" applyBorder="1"/>
    <xf numFmtId="165" fontId="36" fillId="0" borderId="53" xfId="7" applyNumberFormat="1" applyFont="1" applyBorder="1"/>
    <xf numFmtId="1" fontId="36" fillId="0" borderId="13" xfId="12" applyNumberFormat="1" applyFont="1" applyBorder="1" applyAlignment="1">
      <alignment horizontal="right"/>
    </xf>
    <xf numFmtId="165" fontId="36" fillId="0" borderId="12" xfId="0" applyNumberFormat="1" applyFont="1" applyBorder="1" applyAlignment="1">
      <alignment horizontal="right"/>
    </xf>
    <xf numFmtId="0" fontId="29" fillId="0" borderId="54" xfId="0" applyFont="1" applyBorder="1"/>
    <xf numFmtId="165" fontId="38" fillId="0" borderId="35" xfId="8" applyNumberFormat="1" applyFont="1" applyBorder="1"/>
    <xf numFmtId="1" fontId="38" fillId="0" borderId="43" xfId="8" applyNumberFormat="1" applyFont="1" applyBorder="1"/>
    <xf numFmtId="165" fontId="38" fillId="0" borderId="43" xfId="8" applyNumberFormat="1" applyFont="1" applyBorder="1"/>
    <xf numFmtId="165" fontId="38" fillId="0" borderId="41" xfId="0" applyNumberFormat="1" applyFont="1" applyBorder="1"/>
    <xf numFmtId="0" fontId="30" fillId="0" borderId="28" xfId="10" applyFont="1" applyFill="1" applyBorder="1" applyAlignment="1" applyProtection="1">
      <protection locked="0"/>
    </xf>
    <xf numFmtId="0" fontId="30" fillId="0" borderId="18" xfId="10" applyFont="1" applyFill="1" applyBorder="1" applyAlignment="1" applyProtection="1">
      <protection locked="0"/>
    </xf>
    <xf numFmtId="165" fontId="31" fillId="0" borderId="10" xfId="0" applyNumberFormat="1" applyFont="1" applyFill="1" applyBorder="1"/>
    <xf numFmtId="165" fontId="31" fillId="0" borderId="21" xfId="0" applyNumberFormat="1" applyFont="1" applyFill="1" applyBorder="1"/>
    <xf numFmtId="165" fontId="30" fillId="0" borderId="21" xfId="0" applyNumberFormat="1" applyFont="1" applyFill="1" applyBorder="1"/>
    <xf numFmtId="165" fontId="31" fillId="0" borderId="51" xfId="0" applyNumberFormat="1" applyFont="1" applyFill="1" applyBorder="1"/>
    <xf numFmtId="1" fontId="30" fillId="0" borderId="4" xfId="0" applyNumberFormat="1" applyFont="1" applyBorder="1"/>
    <xf numFmtId="165" fontId="38" fillId="0" borderId="44" xfId="8" applyNumberFormat="1" applyFont="1" applyBorder="1"/>
    <xf numFmtId="165" fontId="38" fillId="0" borderId="46" xfId="0" applyNumberFormat="1" applyFont="1" applyBorder="1"/>
    <xf numFmtId="0" fontId="35" fillId="0" borderId="28" xfId="10" applyFont="1" applyBorder="1" applyAlignment="1" applyProtection="1">
      <alignment horizontal="right"/>
      <protection locked="0"/>
    </xf>
    <xf numFmtId="1" fontId="41" fillId="0" borderId="13" xfId="0" applyNumberFormat="1" applyFont="1" applyBorder="1" applyAlignment="1" applyProtection="1">
      <alignment horizontal="left"/>
      <protection locked="0"/>
    </xf>
    <xf numFmtId="1" fontId="41" fillId="0" borderId="13" xfId="0" applyNumberFormat="1" applyFont="1" applyBorder="1" applyAlignment="1" applyProtection="1">
      <alignment horizontal="right"/>
      <protection locked="0"/>
    </xf>
    <xf numFmtId="1" fontId="41" fillId="0" borderId="18" xfId="0" applyNumberFormat="1" applyFont="1" applyBorder="1" applyAlignment="1" applyProtection="1">
      <alignment horizontal="right"/>
      <protection locked="0"/>
    </xf>
    <xf numFmtId="0" fontId="32" fillId="0" borderId="21" xfId="0" applyFont="1" applyBorder="1"/>
    <xf numFmtId="0" fontId="32" fillId="0" borderId="51" xfId="0" applyFont="1" applyBorder="1"/>
    <xf numFmtId="1" fontId="33" fillId="0" borderId="31" xfId="0" applyNumberFormat="1" applyFont="1" applyBorder="1"/>
    <xf numFmtId="1" fontId="33" fillId="0" borderId="4" xfId="0" applyNumberFormat="1" applyFont="1" applyBorder="1"/>
    <xf numFmtId="165" fontId="30" fillId="0" borderId="15" xfId="0" applyNumberFormat="1" applyFont="1" applyBorder="1"/>
    <xf numFmtId="165" fontId="31" fillId="0" borderId="29" xfId="0" applyNumberFormat="1" applyFont="1" applyBorder="1"/>
    <xf numFmtId="1" fontId="33" fillId="0" borderId="18" xfId="0" applyNumberFormat="1" applyFont="1" applyBorder="1"/>
    <xf numFmtId="165" fontId="32" fillId="0" borderId="29" xfId="0" applyNumberFormat="1" applyFont="1" applyBorder="1"/>
    <xf numFmtId="1" fontId="30" fillId="0" borderId="12" xfId="10" applyNumberFormat="1" applyFont="1" applyBorder="1" applyAlignment="1" applyProtection="1">
      <alignment horizontal="right"/>
      <protection locked="0"/>
    </xf>
    <xf numFmtId="1" fontId="30" fillId="0" borderId="3" xfId="15" applyNumberFormat="1" applyFont="1" applyBorder="1" applyAlignment="1" applyProtection="1">
      <alignment horizontal="right"/>
      <protection locked="0"/>
    </xf>
    <xf numFmtId="1" fontId="30" fillId="0" borderId="3" xfId="15" applyNumberFormat="1" applyFont="1" applyFill="1" applyBorder="1" applyAlignment="1" applyProtection="1">
      <alignment horizontal="right"/>
      <protection locked="0"/>
    </xf>
    <xf numFmtId="165" fontId="29" fillId="0" borderId="21" xfId="7" applyNumberFormat="1" applyFont="1" applyBorder="1"/>
    <xf numFmtId="0" fontId="29" fillId="0" borderId="14" xfId="0" applyFont="1" applyBorder="1" applyAlignment="1">
      <alignment wrapText="1"/>
    </xf>
    <xf numFmtId="0" fontId="29" fillId="0" borderId="14" xfId="7" applyFont="1" applyBorder="1"/>
    <xf numFmtId="0" fontId="32" fillId="0" borderId="14" xfId="0" applyFont="1" applyBorder="1" applyAlignment="1">
      <alignment wrapText="1"/>
    </xf>
    <xf numFmtId="0" fontId="32" fillId="0" borderId="50" xfId="0" applyFont="1" applyBorder="1" applyAlignment="1">
      <alignment wrapText="1"/>
    </xf>
    <xf numFmtId="165" fontId="36" fillId="0" borderId="4" xfId="0" applyNumberFormat="1" applyFont="1" applyBorder="1"/>
    <xf numFmtId="165" fontId="36" fillId="2" borderId="55" xfId="0" applyNumberFormat="1" applyFont="1" applyFill="1" applyBorder="1"/>
    <xf numFmtId="165" fontId="36" fillId="2" borderId="2" xfId="0" applyNumberFormat="1" applyFont="1" applyFill="1" applyBorder="1"/>
    <xf numFmtId="165" fontId="36" fillId="0" borderId="56" xfId="0" applyNumberFormat="1" applyFont="1" applyBorder="1"/>
    <xf numFmtId="165" fontId="29" fillId="0" borderId="15" xfId="0" applyNumberFormat="1" applyFont="1" applyBorder="1"/>
    <xf numFmtId="0" fontId="29" fillId="0" borderId="13" xfId="0" applyFont="1" applyBorder="1"/>
    <xf numFmtId="165" fontId="29" fillId="0" borderId="16" xfId="0" applyNumberFormat="1" applyFont="1" applyBorder="1"/>
    <xf numFmtId="165" fontId="36" fillId="0" borderId="16" xfId="0" applyNumberFormat="1" applyFont="1" applyBorder="1"/>
    <xf numFmtId="0" fontId="29" fillId="0" borderId="18" xfId="0" applyFont="1" applyBorder="1"/>
    <xf numFmtId="165" fontId="36" fillId="0" borderId="29" xfId="0" applyNumberFormat="1" applyFont="1" applyBorder="1"/>
    <xf numFmtId="0" fontId="31" fillId="0" borderId="15" xfId="0" applyFont="1" applyBorder="1" applyAlignment="1"/>
    <xf numFmtId="0" fontId="31" fillId="0" borderId="16" xfId="0" applyFont="1" applyBorder="1" applyAlignment="1"/>
    <xf numFmtId="0" fontId="31" fillId="0" borderId="29" xfId="0" applyFont="1" applyBorder="1" applyAlignment="1"/>
    <xf numFmtId="0" fontId="36" fillId="0" borderId="3" xfId="7" applyFont="1" applyBorder="1"/>
    <xf numFmtId="165" fontId="36" fillId="0" borderId="15" xfId="0" applyNumberFormat="1" applyFont="1" applyFill="1" applyBorder="1"/>
    <xf numFmtId="165" fontId="30" fillId="0" borderId="30" xfId="0" applyNumberFormat="1" applyFont="1" applyFill="1" applyBorder="1"/>
    <xf numFmtId="165" fontId="36" fillId="0" borderId="27" xfId="0" applyNumberFormat="1" applyFont="1" applyBorder="1" applyAlignment="1">
      <alignment horizontal="right"/>
    </xf>
    <xf numFmtId="0" fontId="29" fillId="0" borderId="29" xfId="0" applyFont="1" applyFill="1" applyBorder="1"/>
    <xf numFmtId="0" fontId="29" fillId="0" borderId="11" xfId="0" applyFont="1" applyFill="1" applyBorder="1"/>
    <xf numFmtId="165" fontId="29" fillId="0" borderId="18" xfId="0" applyNumberFormat="1" applyFont="1" applyBorder="1"/>
    <xf numFmtId="1" fontId="36" fillId="0" borderId="43" xfId="0" applyNumberFormat="1" applyFont="1" applyFill="1" applyBorder="1"/>
    <xf numFmtId="0" fontId="29" fillId="0" borderId="18" xfId="0" applyFont="1" applyFill="1" applyBorder="1"/>
    <xf numFmtId="0" fontId="29" fillId="0" borderId="28" xfId="0" applyFont="1" applyBorder="1"/>
    <xf numFmtId="165" fontId="36" fillId="0" borderId="21" xfId="0" applyNumberFormat="1" applyFont="1" applyFill="1" applyBorder="1"/>
    <xf numFmtId="165" fontId="36" fillId="0" borderId="57" xfId="0" applyNumberFormat="1" applyFont="1" applyBorder="1"/>
    <xf numFmtId="165" fontId="36" fillId="0" borderId="2" xfId="0" applyNumberFormat="1" applyFont="1" applyBorder="1"/>
    <xf numFmtId="165" fontId="36" fillId="0" borderId="55" xfId="0" applyNumberFormat="1" applyFont="1" applyBorder="1"/>
    <xf numFmtId="0" fontId="29" fillId="0" borderId="50" xfId="0" applyFont="1" applyBorder="1" applyAlignment="1">
      <alignment wrapText="1"/>
    </xf>
    <xf numFmtId="165" fontId="31" fillId="0" borderId="30" xfId="0" applyNumberFormat="1" applyFont="1" applyBorder="1"/>
    <xf numFmtId="165" fontId="36" fillId="0" borderId="39" xfId="0" applyNumberFormat="1" applyFont="1" applyBorder="1" applyAlignment="1">
      <alignment horizontal="center"/>
    </xf>
    <xf numFmtId="165" fontId="36" fillId="0" borderId="5" xfId="0" applyNumberFormat="1" applyFont="1" applyBorder="1" applyAlignment="1">
      <alignment horizontal="center"/>
    </xf>
    <xf numFmtId="1" fontId="30" fillId="0" borderId="12" xfId="10" applyNumberFormat="1" applyFont="1" applyBorder="1" applyAlignment="1" applyProtection="1">
      <protection locked="0"/>
    </xf>
    <xf numFmtId="1" fontId="30" fillId="0" borderId="3" xfId="10" applyNumberFormat="1" applyFont="1" applyBorder="1" applyAlignment="1" applyProtection="1">
      <protection locked="0"/>
    </xf>
    <xf numFmtId="1" fontId="30" fillId="0" borderId="3" xfId="15" applyNumberFormat="1" applyFont="1" applyBorder="1" applyAlignment="1" applyProtection="1">
      <protection locked="0"/>
    </xf>
    <xf numFmtId="1" fontId="30" fillId="0" borderId="3" xfId="15" applyNumberFormat="1" applyFont="1" applyFill="1" applyBorder="1" applyAlignment="1" applyProtection="1">
      <protection locked="0"/>
    </xf>
    <xf numFmtId="0" fontId="1" fillId="0" borderId="0" xfId="0" applyFont="1"/>
    <xf numFmtId="0" fontId="33" fillId="0" borderId="2" xfId="0" applyFont="1" applyFill="1" applyBorder="1" applyAlignment="1">
      <alignment vertical="center" wrapText="1"/>
    </xf>
    <xf numFmtId="0" fontId="33" fillId="0" borderId="2" xfId="0" applyFont="1" applyFill="1" applyBorder="1" applyAlignment="1">
      <alignment horizontal="center" vertical="center" wrapText="1"/>
    </xf>
    <xf numFmtId="0" fontId="50" fillId="0" borderId="0" xfId="0" applyFont="1" applyBorder="1" applyAlignment="1"/>
    <xf numFmtId="0" fontId="51" fillId="0" borderId="0" xfId="0" applyFont="1" applyBorder="1"/>
    <xf numFmtId="1" fontId="29" fillId="0" borderId="3" xfId="0" applyNumberFormat="1" applyFont="1" applyFill="1" applyBorder="1" applyAlignment="1">
      <alignment horizontal="right"/>
    </xf>
    <xf numFmtId="0" fontId="31" fillId="4" borderId="0" xfId="0" applyFont="1" applyFill="1"/>
    <xf numFmtId="0" fontId="0" fillId="4" borderId="0" xfId="0" applyFill="1"/>
    <xf numFmtId="2" fontId="31" fillId="0" borderId="3" xfId="0" applyNumberFormat="1" applyFont="1" applyFill="1" applyBorder="1"/>
    <xf numFmtId="0" fontId="25" fillId="0" borderId="0" xfId="7" applyFont="1"/>
    <xf numFmtId="0" fontId="52" fillId="0" borderId="0" xfId="7" applyFont="1"/>
    <xf numFmtId="165" fontId="29" fillId="0" borderId="19" xfId="0" applyNumberFormat="1" applyFont="1" applyBorder="1"/>
    <xf numFmtId="165" fontId="36" fillId="0" borderId="29" xfId="0" applyNumberFormat="1" applyFont="1" applyFill="1" applyBorder="1"/>
    <xf numFmtId="0" fontId="34" fillId="0" borderId="4" xfId="0" applyFont="1" applyBorder="1" applyAlignment="1">
      <alignment horizontal="left" vertical="justify" wrapText="1"/>
    </xf>
    <xf numFmtId="165" fontId="31" fillId="4" borderId="3" xfId="0" applyNumberFormat="1" applyFont="1" applyFill="1" applyBorder="1" applyAlignment="1">
      <alignment horizontal="right"/>
    </xf>
    <xf numFmtId="0" fontId="32" fillId="5" borderId="1" xfId="8" applyFont="1" applyFill="1" applyBorder="1" applyAlignment="1">
      <alignment horizontal="center"/>
    </xf>
    <xf numFmtId="0" fontId="33" fillId="0" borderId="7" xfId="8" applyFont="1" applyFill="1" applyBorder="1"/>
    <xf numFmtId="0" fontId="32" fillId="0" borderId="8" xfId="8" applyFont="1" applyBorder="1" applyAlignment="1">
      <alignment horizontal="center"/>
    </xf>
    <xf numFmtId="0" fontId="32" fillId="0" borderId="9" xfId="8" applyFont="1" applyBorder="1" applyAlignment="1">
      <alignment horizontal="center"/>
    </xf>
    <xf numFmtId="0" fontId="35" fillId="0" borderId="8" xfId="8" applyFont="1" applyBorder="1" applyAlignment="1">
      <alignment horizontal="center" wrapText="1"/>
    </xf>
    <xf numFmtId="0" fontId="32" fillId="0" borderId="7" xfId="8" applyFont="1" applyBorder="1" applyAlignment="1">
      <alignment horizontal="center"/>
    </xf>
    <xf numFmtId="0" fontId="38" fillId="0" borderId="8" xfId="8" applyFont="1" applyBorder="1" applyAlignment="1">
      <alignment horizontal="center"/>
    </xf>
    <xf numFmtId="165" fontId="32" fillId="0" borderId="6" xfId="0" applyNumberFormat="1" applyFont="1" applyBorder="1"/>
    <xf numFmtId="0" fontId="32" fillId="5" borderId="2" xfId="8" applyFont="1" applyFill="1" applyBorder="1" applyAlignment="1">
      <alignment horizontal="center"/>
    </xf>
    <xf numFmtId="0" fontId="33" fillId="5" borderId="8" xfId="8" applyFont="1" applyFill="1" applyBorder="1"/>
    <xf numFmtId="0" fontId="33" fillId="0" borderId="9" xfId="8" applyFont="1" applyBorder="1"/>
    <xf numFmtId="0" fontId="33" fillId="0" borderId="7" xfId="8" applyFont="1" applyBorder="1"/>
    <xf numFmtId="0" fontId="33" fillId="0" borderId="8" xfId="8" applyFont="1" applyBorder="1"/>
    <xf numFmtId="0" fontId="33" fillId="0" borderId="24" xfId="8" applyFont="1" applyBorder="1"/>
    <xf numFmtId="0" fontId="29" fillId="0" borderId="58" xfId="8" applyFont="1" applyBorder="1"/>
    <xf numFmtId="0" fontId="29" fillId="0" borderId="57" xfId="8" applyFont="1" applyBorder="1"/>
    <xf numFmtId="0" fontId="32" fillId="0" borderId="24" xfId="8" applyFont="1" applyBorder="1" applyAlignment="1">
      <alignment horizontal="left"/>
    </xf>
    <xf numFmtId="165" fontId="36" fillId="4" borderId="35" xfId="8" applyNumberFormat="1" applyFont="1" applyFill="1" applyBorder="1"/>
    <xf numFmtId="165" fontId="36" fillId="4" borderId="3" xfId="0" applyNumberFormat="1" applyFont="1" applyFill="1" applyBorder="1" applyAlignment="1">
      <alignment horizontal="right"/>
    </xf>
    <xf numFmtId="165" fontId="29" fillId="4" borderId="3" xfId="0" applyNumberFormat="1" applyFont="1" applyFill="1" applyBorder="1" applyAlignment="1">
      <alignment horizontal="right"/>
    </xf>
    <xf numFmtId="0" fontId="32" fillId="0" borderId="56" xfId="0" applyFont="1" applyBorder="1" applyAlignment="1">
      <alignment horizontal="right"/>
    </xf>
    <xf numFmtId="0" fontId="33" fillId="0" borderId="56" xfId="0" applyFont="1" applyBorder="1" applyAlignment="1">
      <alignment horizontal="right"/>
    </xf>
    <xf numFmtId="0" fontId="32" fillId="0" borderId="56" xfId="0" applyFont="1" applyBorder="1" applyAlignment="1">
      <alignment horizontal="center"/>
    </xf>
    <xf numFmtId="0" fontId="33" fillId="0" borderId="56" xfId="0" applyFont="1" applyBorder="1" applyAlignment="1">
      <alignment horizontal="center"/>
    </xf>
    <xf numFmtId="0" fontId="33" fillId="0" borderId="3" xfId="0" applyFont="1" applyBorder="1" applyAlignment="1">
      <alignment horizontal="right"/>
    </xf>
    <xf numFmtId="165" fontId="29" fillId="6" borderId="3" xfId="7" applyNumberFormat="1" applyFont="1" applyFill="1" applyBorder="1" applyAlignment="1">
      <alignment horizontal="center"/>
    </xf>
    <xf numFmtId="165" fontId="36" fillId="6" borderId="3" xfId="7" applyNumberFormat="1" applyFont="1" applyFill="1" applyBorder="1" applyAlignment="1">
      <alignment horizontal="center"/>
    </xf>
    <xf numFmtId="0" fontId="32" fillId="0" borderId="48" xfId="0" applyFont="1" applyBorder="1"/>
    <xf numFmtId="0" fontId="32" fillId="0" borderId="14" xfId="0" applyFont="1" applyBorder="1"/>
    <xf numFmtId="0" fontId="32" fillId="0" borderId="14" xfId="0" applyFont="1" applyBorder="1" applyAlignment="1">
      <alignment horizontal="left"/>
    </xf>
    <xf numFmtId="0" fontId="32" fillId="0" borderId="17" xfId="0" applyFont="1" applyBorder="1"/>
    <xf numFmtId="0" fontId="33" fillId="0" borderId="8" xfId="0" applyFont="1" applyFill="1" applyBorder="1"/>
    <xf numFmtId="0" fontId="51" fillId="4" borderId="0" xfId="0" applyFont="1" applyFill="1" applyBorder="1"/>
    <xf numFmtId="0" fontId="13" fillId="4" borderId="0" xfId="0" applyFont="1" applyFill="1"/>
    <xf numFmtId="0" fontId="32" fillId="0" borderId="0" xfId="0" applyFont="1" applyFill="1" applyBorder="1"/>
    <xf numFmtId="0" fontId="0" fillId="0" borderId="0" xfId="0" applyFill="1" applyBorder="1"/>
    <xf numFmtId="165" fontId="36" fillId="0" borderId="44" xfId="0" applyNumberFormat="1" applyFont="1" applyBorder="1" applyAlignment="1">
      <alignment horizontal="center"/>
    </xf>
    <xf numFmtId="1" fontId="53" fillId="0" borderId="0" xfId="0" applyNumberFormat="1" applyFont="1" applyBorder="1" applyAlignment="1">
      <alignment horizontal="center"/>
    </xf>
    <xf numFmtId="1" fontId="54" fillId="0" borderId="0" xfId="0" applyNumberFormat="1" applyFont="1" applyBorder="1" applyAlignment="1">
      <alignment horizontal="center"/>
    </xf>
    <xf numFmtId="0" fontId="45" fillId="0" borderId="0" xfId="0" applyFont="1" applyBorder="1" applyAlignment="1">
      <alignment horizontal="center"/>
    </xf>
    <xf numFmtId="0" fontId="53" fillId="0" borderId="0" xfId="0" applyFont="1" applyBorder="1" applyAlignment="1">
      <alignment horizontal="center"/>
    </xf>
    <xf numFmtId="165" fontId="32" fillId="0" borderId="56" xfId="0" applyNumberFormat="1" applyFont="1" applyBorder="1" applyAlignment="1">
      <alignment horizontal="right"/>
    </xf>
    <xf numFmtId="165" fontId="32" fillId="0" borderId="56" xfId="0" applyNumberFormat="1" applyFont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0" fontId="32" fillId="0" borderId="22" xfId="0" applyFont="1" applyBorder="1" applyAlignment="1">
      <alignment horizontal="right"/>
    </xf>
    <xf numFmtId="0" fontId="33" fillId="0" borderId="22" xfId="0" applyFont="1" applyBorder="1" applyAlignment="1">
      <alignment horizontal="center"/>
    </xf>
    <xf numFmtId="0" fontId="32" fillId="0" borderId="22" xfId="0" applyFont="1" applyBorder="1" applyAlignment="1">
      <alignment horizontal="center"/>
    </xf>
    <xf numFmtId="165" fontId="32" fillId="0" borderId="22" xfId="0" applyNumberFormat="1" applyFont="1" applyBorder="1" applyAlignment="1">
      <alignment horizontal="right"/>
    </xf>
    <xf numFmtId="1" fontId="29" fillId="0" borderId="5" xfId="0" applyNumberFormat="1" applyFont="1" applyBorder="1" applyAlignment="1">
      <alignment horizontal="center"/>
    </xf>
    <xf numFmtId="165" fontId="32" fillId="0" borderId="3" xfId="0" applyNumberFormat="1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165" fontId="32" fillId="0" borderId="3" xfId="0" applyNumberFormat="1" applyFont="1" applyBorder="1" applyAlignment="1">
      <alignment horizontal="right"/>
    </xf>
    <xf numFmtId="0" fontId="33" fillId="0" borderId="3" xfId="0" applyFont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1" fontId="36" fillId="4" borderId="3" xfId="0" applyNumberFormat="1" applyFont="1" applyFill="1" applyBorder="1" applyAlignment="1">
      <alignment horizontal="right"/>
    </xf>
    <xf numFmtId="165" fontId="29" fillId="4" borderId="3" xfId="0" applyNumberFormat="1" applyFont="1" applyFill="1" applyBorder="1"/>
    <xf numFmtId="1" fontId="29" fillId="0" borderId="0" xfId="0" applyNumberFormat="1" applyFont="1" applyFill="1" applyBorder="1" applyAlignment="1">
      <alignment horizontal="left" indent="4"/>
    </xf>
    <xf numFmtId="0" fontId="8" fillId="0" borderId="0" xfId="0" applyFont="1" applyFill="1" applyBorder="1"/>
    <xf numFmtId="0" fontId="31" fillId="0" borderId="0" xfId="0" applyFont="1" applyFill="1" applyBorder="1"/>
    <xf numFmtId="0" fontId="29" fillId="0" borderId="0" xfId="0" applyFont="1" applyFill="1" applyBorder="1" applyAlignment="1"/>
    <xf numFmtId="0" fontId="29" fillId="4" borderId="14" xfId="0" applyFont="1" applyFill="1" applyBorder="1" applyAlignment="1">
      <alignment horizontal="left"/>
    </xf>
    <xf numFmtId="0" fontId="29" fillId="4" borderId="14" xfId="0" applyFont="1" applyFill="1" applyBorder="1" applyAlignment="1">
      <alignment horizontal="center"/>
    </xf>
    <xf numFmtId="0" fontId="36" fillId="4" borderId="14" xfId="0" applyFont="1" applyFill="1" applyBorder="1" applyAlignment="1">
      <alignment wrapText="1"/>
    </xf>
    <xf numFmtId="0" fontId="36" fillId="4" borderId="14" xfId="0" applyFont="1" applyFill="1" applyBorder="1"/>
    <xf numFmtId="0" fontId="29" fillId="4" borderId="14" xfId="0" quotePrefix="1" applyFont="1" applyFill="1" applyBorder="1" applyAlignment="1">
      <alignment horizontal="center"/>
    </xf>
    <xf numFmtId="1" fontId="29" fillId="4" borderId="3" xfId="0" applyNumberFormat="1" applyFont="1" applyFill="1" applyBorder="1" applyAlignment="1">
      <alignment horizontal="right"/>
    </xf>
    <xf numFmtId="0" fontId="0" fillId="0" borderId="0" xfId="0" applyFont="1"/>
    <xf numFmtId="0" fontId="29" fillId="0" borderId="0" xfId="0" applyFont="1" applyFill="1" applyBorder="1"/>
    <xf numFmtId="0" fontId="33" fillId="0" borderId="57" xfId="0" applyFont="1" applyFill="1" applyBorder="1" applyAlignment="1">
      <alignment vertical="center"/>
    </xf>
    <xf numFmtId="0" fontId="33" fillId="0" borderId="56" xfId="0" applyFont="1" applyFill="1" applyBorder="1" applyAlignment="1">
      <alignment vertical="center"/>
    </xf>
    <xf numFmtId="0" fontId="33" fillId="4" borderId="6" xfId="0" applyFont="1" applyFill="1" applyBorder="1" applyAlignment="1">
      <alignment horizontal="left" vertical="center"/>
    </xf>
    <xf numFmtId="0" fontId="61" fillId="0" borderId="0" xfId="0" applyFont="1"/>
    <xf numFmtId="165" fontId="61" fillId="0" borderId="0" xfId="0" applyNumberFormat="1" applyFont="1"/>
    <xf numFmtId="0" fontId="32" fillId="0" borderId="5" xfId="0" applyFont="1" applyBorder="1"/>
    <xf numFmtId="1" fontId="36" fillId="0" borderId="3" xfId="7" applyNumberFormat="1" applyFont="1" applyBorder="1" applyAlignment="1">
      <alignment horizontal="right"/>
    </xf>
    <xf numFmtId="1" fontId="42" fillId="0" borderId="3" xfId="7" applyNumberFormat="1" applyFont="1" applyBorder="1" applyAlignment="1">
      <alignment horizontal="right"/>
    </xf>
    <xf numFmtId="0" fontId="29" fillId="0" borderId="48" xfId="7" applyFont="1" applyBorder="1"/>
    <xf numFmtId="0" fontId="29" fillId="0" borderId="50" xfId="7" applyFont="1" applyBorder="1"/>
    <xf numFmtId="0" fontId="36" fillId="0" borderId="3" xfId="7" applyFont="1" applyBorder="1" applyAlignment="1">
      <alignment horizontal="center"/>
    </xf>
    <xf numFmtId="0" fontId="36" fillId="0" borderId="3" xfId="0" applyFont="1" applyBorder="1" applyAlignment="1">
      <alignment horizontal="center" wrapText="1"/>
    </xf>
    <xf numFmtId="0" fontId="30" fillId="0" borderId="3" xfId="7" applyFont="1" applyBorder="1"/>
    <xf numFmtId="0" fontId="30" fillId="0" borderId="3" xfId="0" applyFont="1" applyBorder="1" applyAlignment="1">
      <alignment horizontal="right"/>
    </xf>
    <xf numFmtId="0" fontId="0" fillId="0" borderId="0" xfId="7" applyFont="1"/>
    <xf numFmtId="0" fontId="31" fillId="0" borderId="10" xfId="0" applyFont="1" applyBorder="1" applyAlignment="1">
      <alignment horizontal="center"/>
    </xf>
    <xf numFmtId="0" fontId="29" fillId="6" borderId="3" xfId="7" applyFont="1" applyFill="1" applyBorder="1" applyAlignment="1">
      <alignment horizontal="center"/>
    </xf>
    <xf numFmtId="1" fontId="32" fillId="0" borderId="0" xfId="0" applyNumberFormat="1" applyFont="1" applyFill="1" applyBorder="1" applyAlignment="1">
      <alignment horizontal="center"/>
    </xf>
    <xf numFmtId="1" fontId="36" fillId="0" borderId="8" xfId="0" applyNumberFormat="1" applyFont="1" applyBorder="1"/>
    <xf numFmtId="1" fontId="36" fillId="0" borderId="35" xfId="0" applyNumberFormat="1" applyFont="1" applyBorder="1"/>
    <xf numFmtId="0" fontId="31" fillId="0" borderId="3" xfId="1" applyFont="1" applyBorder="1"/>
    <xf numFmtId="0" fontId="30" fillId="5" borderId="3" xfId="0" applyFont="1" applyFill="1" applyBorder="1" applyAlignment="1"/>
    <xf numFmtId="1" fontId="30" fillId="0" borderId="3" xfId="0" applyNumberFormat="1" applyFont="1" applyBorder="1"/>
    <xf numFmtId="0" fontId="36" fillId="4" borderId="7" xfId="0" applyFont="1" applyFill="1" applyBorder="1"/>
    <xf numFmtId="0" fontId="36" fillId="4" borderId="35" xfId="0" applyFont="1" applyFill="1" applyBorder="1" applyAlignment="1">
      <alignment horizontal="center"/>
    </xf>
    <xf numFmtId="165" fontId="36" fillId="4" borderId="34" xfId="0" applyNumberFormat="1" applyFont="1" applyFill="1" applyBorder="1" applyAlignment="1">
      <alignment horizontal="center"/>
    </xf>
    <xf numFmtId="165" fontId="36" fillId="4" borderId="32" xfId="0" applyNumberFormat="1" applyFont="1" applyFill="1" applyBorder="1" applyAlignment="1">
      <alignment horizontal="center"/>
    </xf>
    <xf numFmtId="1" fontId="36" fillId="4" borderId="34" xfId="0" applyNumberFormat="1" applyFont="1" applyFill="1" applyBorder="1" applyAlignment="1">
      <alignment horizontal="center"/>
    </xf>
    <xf numFmtId="165" fontId="36" fillId="4" borderId="36" xfId="0" applyNumberFormat="1" applyFont="1" applyFill="1" applyBorder="1" applyAlignment="1">
      <alignment horizontal="right"/>
    </xf>
    <xf numFmtId="0" fontId="15" fillId="4" borderId="34" xfId="0" applyFont="1" applyFill="1" applyBorder="1"/>
    <xf numFmtId="165" fontId="36" fillId="4" borderId="35" xfId="0" applyNumberFormat="1" applyFont="1" applyFill="1" applyBorder="1" applyAlignment="1">
      <alignment horizontal="center"/>
    </xf>
    <xf numFmtId="165" fontId="38" fillId="0" borderId="3" xfId="0" applyNumberFormat="1" applyFont="1" applyBorder="1"/>
    <xf numFmtId="0" fontId="29" fillId="4" borderId="14" xfId="0" applyFont="1" applyFill="1" applyBorder="1"/>
    <xf numFmtId="0" fontId="29" fillId="0" borderId="54" xfId="0" applyFont="1" applyBorder="1" applyAlignment="1">
      <alignment vertical="justify"/>
    </xf>
    <xf numFmtId="1" fontId="30" fillId="0" borderId="3" xfId="0" applyNumberFormat="1" applyFont="1" applyBorder="1" applyAlignment="1">
      <alignment horizontal="right"/>
    </xf>
    <xf numFmtId="1" fontId="30" fillId="0" borderId="3" xfId="14" applyNumberFormat="1" applyFont="1" applyBorder="1"/>
    <xf numFmtId="165" fontId="30" fillId="0" borderId="3" xfId="0" applyNumberFormat="1" applyFont="1" applyBorder="1" applyAlignment="1">
      <alignment horizontal="right"/>
    </xf>
    <xf numFmtId="165" fontId="30" fillId="0" borderId="3" xfId="18" applyNumberFormat="1" applyFont="1" applyBorder="1" applyAlignment="1">
      <alignment horizontal="right"/>
    </xf>
    <xf numFmtId="1" fontId="30" fillId="0" borderId="3" xfId="13" applyNumberFormat="1" applyFont="1" applyBorder="1"/>
    <xf numFmtId="1" fontId="30" fillId="0" borderId="3" xfId="0" applyNumberFormat="1" applyFont="1" applyFill="1" applyBorder="1"/>
    <xf numFmtId="1" fontId="30" fillId="4" borderId="3" xfId="14" applyNumberFormat="1" applyFont="1" applyFill="1" applyBorder="1"/>
    <xf numFmtId="165" fontId="29" fillId="4" borderId="34" xfId="0" applyNumberFormat="1" applyFont="1" applyFill="1" applyBorder="1" applyAlignment="1">
      <alignment horizontal="center"/>
    </xf>
    <xf numFmtId="0" fontId="61" fillId="0" borderId="59" xfId="0" applyFont="1" applyBorder="1"/>
    <xf numFmtId="0" fontId="61" fillId="0" borderId="60" xfId="0" applyFont="1" applyBorder="1"/>
    <xf numFmtId="165" fontId="29" fillId="0" borderId="0" xfId="0" applyNumberFormat="1" applyFont="1" applyFill="1" applyBorder="1"/>
    <xf numFmtId="165" fontId="30" fillId="5" borderId="3" xfId="18" applyNumberFormat="1" applyFont="1" applyFill="1" applyBorder="1" applyAlignment="1">
      <alignment horizontal="right"/>
    </xf>
    <xf numFmtId="165" fontId="30" fillId="0" borderId="3" xfId="0" applyNumberFormat="1" applyFont="1" applyFill="1" applyBorder="1"/>
    <xf numFmtId="1" fontId="36" fillId="0" borderId="32" xfId="1" applyNumberFormat="1" applyFont="1" applyFill="1" applyBorder="1"/>
    <xf numFmtId="165" fontId="62" fillId="4" borderId="3" xfId="0" applyNumberFormat="1" applyFont="1" applyFill="1" applyBorder="1" applyAlignment="1">
      <alignment horizontal="right"/>
    </xf>
    <xf numFmtId="165" fontId="62" fillId="4" borderId="3" xfId="16" applyNumberFormat="1" applyFont="1" applyFill="1" applyBorder="1" applyAlignment="1">
      <alignment horizontal="right"/>
    </xf>
    <xf numFmtId="165" fontId="62" fillId="0" borderId="3" xfId="0" applyNumberFormat="1" applyFont="1" applyBorder="1" applyAlignment="1">
      <alignment horizontal="right"/>
    </xf>
    <xf numFmtId="165" fontId="62" fillId="4" borderId="3" xfId="0" applyNumberFormat="1" applyFont="1" applyFill="1" applyBorder="1" applyAlignment="1"/>
    <xf numFmtId="0" fontId="40" fillId="0" borderId="0" xfId="0" applyFont="1" applyBorder="1" applyAlignment="1">
      <alignment horizontal="center"/>
    </xf>
    <xf numFmtId="1" fontId="31" fillId="0" borderId="3" xfId="9" applyNumberFormat="1" applyFont="1" applyFill="1" applyBorder="1"/>
    <xf numFmtId="1" fontId="30" fillId="5" borderId="3" xfId="0" applyNumberFormat="1" applyFont="1" applyFill="1" applyBorder="1" applyAlignment="1"/>
    <xf numFmtId="0" fontId="31" fillId="0" borderId="3" xfId="9" applyFont="1" applyBorder="1"/>
    <xf numFmtId="0" fontId="31" fillId="0" borderId="3" xfId="5" applyFont="1" applyBorder="1"/>
    <xf numFmtId="0" fontId="31" fillId="4" borderId="3" xfId="1" applyFont="1" applyFill="1" applyBorder="1"/>
    <xf numFmtId="0" fontId="31" fillId="0" borderId="3" xfId="14" applyFont="1" applyBorder="1" applyAlignment="1">
      <alignment horizontal="left"/>
    </xf>
    <xf numFmtId="1" fontId="31" fillId="0" borderId="3" xfId="5" applyNumberFormat="1" applyFont="1" applyFill="1" applyBorder="1"/>
    <xf numFmtId="0" fontId="31" fillId="0" borderId="3" xfId="9" applyFont="1" applyBorder="1" applyAlignment="1">
      <alignment horizontal="left"/>
    </xf>
    <xf numFmtId="1" fontId="30" fillId="5" borderId="3" xfId="0" applyNumberFormat="1" applyFont="1" applyFill="1" applyBorder="1" applyAlignment="1">
      <alignment horizontal="right"/>
    </xf>
    <xf numFmtId="1" fontId="30" fillId="5" borderId="3" xfId="0" applyNumberFormat="1" applyFont="1" applyFill="1" applyBorder="1" applyAlignment="1">
      <alignment horizontal="center"/>
    </xf>
    <xf numFmtId="0" fontId="30" fillId="0" borderId="3" xfId="5" applyFont="1" applyBorder="1"/>
    <xf numFmtId="1" fontId="30" fillId="5" borderId="3" xfId="16" applyNumberFormat="1" applyFont="1" applyFill="1" applyBorder="1" applyAlignment="1">
      <alignment horizontal="right"/>
    </xf>
    <xf numFmtId="0" fontId="30" fillId="0" borderId="3" xfId="0" applyFont="1" applyBorder="1"/>
    <xf numFmtId="0" fontId="31" fillId="0" borderId="3" xfId="14" applyFont="1" applyFill="1" applyBorder="1" applyAlignment="1">
      <alignment horizontal="left"/>
    </xf>
    <xf numFmtId="0" fontId="30" fillId="0" borderId="3" xfId="1" applyFont="1" applyBorder="1"/>
    <xf numFmtId="165" fontId="30" fillId="5" borderId="3" xfId="0" applyNumberFormat="1" applyFont="1" applyFill="1" applyBorder="1" applyAlignment="1">
      <alignment horizontal="right"/>
    </xf>
    <xf numFmtId="0" fontId="32" fillId="0" borderId="11" xfId="0" applyFont="1" applyBorder="1" applyAlignment="1">
      <alignment horizontal="left"/>
    </xf>
    <xf numFmtId="0" fontId="32" fillId="0" borderId="61" xfId="0" applyFont="1" applyBorder="1" applyAlignment="1">
      <alignment horizontal="left"/>
    </xf>
    <xf numFmtId="0" fontId="32" fillId="0" borderId="62" xfId="0" applyFont="1" applyBorder="1"/>
    <xf numFmtId="0" fontId="32" fillId="5" borderId="58" xfId="0" applyFont="1" applyFill="1" applyBorder="1" applyAlignment="1">
      <alignment horizontal="center" vertical="center"/>
    </xf>
    <xf numFmtId="0" fontId="33" fillId="5" borderId="54" xfId="0" applyFont="1" applyFill="1" applyBorder="1" applyAlignment="1">
      <alignment horizontal="center" vertical="center"/>
    </xf>
    <xf numFmtId="165" fontId="31" fillId="0" borderId="30" xfId="0" applyNumberFormat="1" applyFont="1" applyFill="1" applyBorder="1"/>
    <xf numFmtId="0" fontId="30" fillId="0" borderId="45" xfId="10" applyFont="1" applyFill="1" applyBorder="1" applyAlignment="1" applyProtection="1">
      <protection locked="0"/>
    </xf>
    <xf numFmtId="1" fontId="30" fillId="0" borderId="45" xfId="0" applyNumberFormat="1" applyFont="1" applyBorder="1"/>
    <xf numFmtId="0" fontId="27" fillId="0" borderId="0" xfId="0" applyFont="1"/>
    <xf numFmtId="0" fontId="32" fillId="0" borderId="58" xfId="0" applyFont="1" applyBorder="1" applyAlignment="1">
      <alignment vertical="center"/>
    </xf>
    <xf numFmtId="0" fontId="32" fillId="0" borderId="58" xfId="0" applyFont="1" applyBorder="1" applyAlignment="1">
      <alignment vertical="center" wrapText="1"/>
    </xf>
    <xf numFmtId="0" fontId="32" fillId="0" borderId="1" xfId="0" applyFont="1" applyBorder="1" applyAlignment="1">
      <alignment vertical="center"/>
    </xf>
    <xf numFmtId="0" fontId="32" fillId="0" borderId="63" xfId="0" applyFont="1" applyBorder="1" applyAlignment="1">
      <alignment horizontal="center" vertical="center" wrapText="1"/>
    </xf>
    <xf numFmtId="0" fontId="32" fillId="0" borderId="63" xfId="0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8" xfId="0" applyFont="1" applyBorder="1" applyAlignment="1">
      <alignment vertical="center"/>
    </xf>
    <xf numFmtId="165" fontId="32" fillId="0" borderId="30" xfId="0" applyNumberFormat="1" applyFont="1" applyBorder="1"/>
    <xf numFmtId="0" fontId="29" fillId="0" borderId="2" xfId="0" applyFont="1" applyBorder="1" applyAlignment="1">
      <alignment horizontal="center"/>
    </xf>
    <xf numFmtId="0" fontId="32" fillId="0" borderId="1" xfId="0" applyFont="1" applyBorder="1" applyAlignment="1">
      <alignment vertical="center" wrapText="1"/>
    </xf>
    <xf numFmtId="0" fontId="32" fillId="0" borderId="63" xfId="0" applyFont="1" applyBorder="1" applyAlignment="1">
      <alignment vertical="center" wrapText="1"/>
    </xf>
    <xf numFmtId="165" fontId="32" fillId="0" borderId="53" xfId="0" applyNumberFormat="1" applyFont="1" applyBorder="1"/>
    <xf numFmtId="165" fontId="33" fillId="0" borderId="64" xfId="0" applyNumberFormat="1" applyFont="1" applyBorder="1"/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vertical="center"/>
    </xf>
    <xf numFmtId="0" fontId="32" fillId="0" borderId="7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2" fillId="0" borderId="24" xfId="0" applyFont="1" applyBorder="1" applyAlignment="1" applyProtection="1">
      <alignment horizontal="center" vertical="center" wrapText="1"/>
      <protection locked="0"/>
    </xf>
    <xf numFmtId="0" fontId="32" fillId="0" borderId="9" xfId="0" applyFont="1" applyBorder="1" applyAlignment="1" applyProtection="1">
      <alignment horizontal="center" vertical="center" wrapText="1"/>
      <protection locked="0"/>
    </xf>
    <xf numFmtId="0" fontId="32" fillId="0" borderId="8" xfId="0" applyFont="1" applyBorder="1" applyAlignment="1" applyProtection="1">
      <alignment horizontal="center" vertical="center" wrapText="1"/>
      <protection locked="0"/>
    </xf>
    <xf numFmtId="2" fontId="30" fillId="0" borderId="3" xfId="18" applyNumberFormat="1" applyFont="1" applyBorder="1" applyAlignment="1">
      <alignment horizontal="right"/>
    </xf>
    <xf numFmtId="2" fontId="30" fillId="0" borderId="3" xfId="13" applyNumberFormat="1" applyFont="1" applyBorder="1"/>
    <xf numFmtId="165" fontId="30" fillId="0" borderId="3" xfId="14" applyNumberFormat="1" applyFont="1" applyBorder="1"/>
    <xf numFmtId="165" fontId="30" fillId="0" borderId="3" xfId="0" applyNumberFormat="1" applyFont="1" applyBorder="1"/>
    <xf numFmtId="165" fontId="30" fillId="0" borderId="31" xfId="10" applyNumberFormat="1" applyFont="1" applyFill="1" applyBorder="1" applyAlignment="1" applyProtection="1">
      <protection locked="0"/>
    </xf>
    <xf numFmtId="165" fontId="30" fillId="0" borderId="4" xfId="10" applyNumberFormat="1" applyFont="1" applyFill="1" applyBorder="1" applyAlignment="1" applyProtection="1">
      <protection locked="0"/>
    </xf>
    <xf numFmtId="1" fontId="30" fillId="0" borderId="44" xfId="0" applyNumberFormat="1" applyFont="1" applyBorder="1" applyAlignment="1">
      <alignment horizontal="right"/>
    </xf>
    <xf numFmtId="1" fontId="36" fillId="0" borderId="61" xfId="0" applyNumberFormat="1" applyFont="1" applyFill="1" applyBorder="1"/>
    <xf numFmtId="0" fontId="35" fillId="0" borderId="0" xfId="0" applyFont="1" applyFill="1" applyBorder="1"/>
    <xf numFmtId="1" fontId="35" fillId="0" borderId="0" xfId="1" applyNumberFormat="1" applyFont="1" applyFill="1" applyBorder="1"/>
    <xf numFmtId="165" fontId="36" fillId="0" borderId="35" xfId="0" applyNumberFormat="1" applyFont="1" applyBorder="1" applyAlignment="1">
      <alignment horizontal="center"/>
    </xf>
    <xf numFmtId="0" fontId="9" fillId="5" borderId="58" xfId="7" applyFont="1" applyFill="1" applyBorder="1" applyAlignment="1">
      <alignment horizontal="center"/>
    </xf>
    <xf numFmtId="0" fontId="9" fillId="5" borderId="65" xfId="7" applyFont="1" applyFill="1" applyBorder="1" applyAlignment="1">
      <alignment horizontal="center"/>
    </xf>
    <xf numFmtId="0" fontId="9" fillId="7" borderId="66" xfId="7" applyFont="1" applyFill="1" applyBorder="1"/>
    <xf numFmtId="0" fontId="4" fillId="7" borderId="67" xfId="7" applyFont="1" applyFill="1" applyBorder="1" applyAlignment="1">
      <alignment horizontal="center"/>
    </xf>
    <xf numFmtId="0" fontId="9" fillId="7" borderId="54" xfId="7" applyFont="1" applyFill="1" applyBorder="1" applyAlignment="1">
      <alignment horizontal="center"/>
    </xf>
    <xf numFmtId="0" fontId="32" fillId="7" borderId="3" xfId="0" applyFont="1" applyFill="1" applyBorder="1" applyAlignment="1">
      <alignment horizontal="right"/>
    </xf>
    <xf numFmtId="0" fontId="32" fillId="7" borderId="3" xfId="0" applyFont="1" applyFill="1" applyBorder="1"/>
    <xf numFmtId="0" fontId="32" fillId="7" borderId="5" xfId="0" applyFont="1" applyFill="1" applyBorder="1" applyAlignment="1">
      <alignment horizontal="right"/>
    </xf>
    <xf numFmtId="0" fontId="32" fillId="7" borderId="5" xfId="0" applyFont="1" applyFill="1" applyBorder="1"/>
    <xf numFmtId="165" fontId="33" fillId="7" borderId="3" xfId="7" applyNumberFormat="1" applyFont="1" applyFill="1" applyBorder="1"/>
    <xf numFmtId="0" fontId="33" fillId="7" borderId="3" xfId="0" applyFont="1" applyFill="1" applyBorder="1" applyAlignment="1">
      <alignment horizontal="right"/>
    </xf>
    <xf numFmtId="165" fontId="33" fillId="7" borderId="3" xfId="0" applyNumberFormat="1" applyFont="1" applyFill="1" applyBorder="1" applyAlignment="1">
      <alignment horizontal="right"/>
    </xf>
    <xf numFmtId="0" fontId="36" fillId="6" borderId="3" xfId="7" applyFont="1" applyFill="1" applyBorder="1" applyAlignment="1">
      <alignment horizontal="center"/>
    </xf>
    <xf numFmtId="1" fontId="36" fillId="0" borderId="3" xfId="7" applyNumberFormat="1" applyFont="1" applyBorder="1" applyAlignment="1">
      <alignment horizontal="center"/>
    </xf>
    <xf numFmtId="165" fontId="36" fillId="0" borderId="3" xfId="7" applyNumberFormat="1" applyFont="1" applyBorder="1"/>
    <xf numFmtId="165" fontId="36" fillId="6" borderId="3" xfId="7" applyNumberFormat="1" applyFont="1" applyFill="1" applyBorder="1"/>
    <xf numFmtId="165" fontId="36" fillId="4" borderId="40" xfId="0" applyNumberFormat="1" applyFont="1" applyFill="1" applyBorder="1" applyAlignment="1">
      <alignment horizontal="center"/>
    </xf>
    <xf numFmtId="165" fontId="36" fillId="4" borderId="44" xfId="0" applyNumberFormat="1" applyFont="1" applyFill="1" applyBorder="1" applyAlignment="1">
      <alignment horizontal="center"/>
    </xf>
    <xf numFmtId="0" fontId="56" fillId="0" borderId="0" xfId="0" applyFont="1"/>
    <xf numFmtId="0" fontId="63" fillId="0" borderId="0" xfId="8" applyFont="1"/>
    <xf numFmtId="0" fontId="64" fillId="0" borderId="0" xfId="8" applyFont="1"/>
    <xf numFmtId="165" fontId="30" fillId="4" borderId="3" xfId="18" applyNumberFormat="1" applyFont="1" applyFill="1" applyBorder="1" applyAlignment="1">
      <alignment horizontal="right"/>
    </xf>
    <xf numFmtId="1" fontId="30" fillId="4" borderId="3" xfId="13" applyNumberFormat="1" applyFont="1" applyFill="1" applyBorder="1"/>
    <xf numFmtId="165" fontId="30" fillId="4" borderId="3" xfId="0" applyNumberFormat="1" applyFont="1" applyFill="1" applyBorder="1" applyAlignment="1">
      <alignment horizontal="right"/>
    </xf>
    <xf numFmtId="0" fontId="29" fillId="4" borderId="0" xfId="0" applyFont="1" applyFill="1"/>
    <xf numFmtId="165" fontId="29" fillId="4" borderId="0" xfId="0" applyNumberFormat="1" applyFont="1" applyFill="1"/>
    <xf numFmtId="0" fontId="31" fillId="4" borderId="3" xfId="0" applyFont="1" applyFill="1" applyBorder="1" applyAlignment="1">
      <alignment horizontal="right"/>
    </xf>
    <xf numFmtId="0" fontId="0" fillId="4" borderId="0" xfId="0" applyFont="1" applyFill="1"/>
    <xf numFmtId="0" fontId="0" fillId="2" borderId="55" xfId="7" applyFont="1" applyFill="1" applyBorder="1" applyAlignment="1"/>
    <xf numFmtId="0" fontId="9" fillId="5" borderId="1" xfId="7" applyFont="1" applyFill="1" applyBorder="1" applyAlignment="1">
      <alignment horizontal="center"/>
    </xf>
    <xf numFmtId="0" fontId="9" fillId="5" borderId="54" xfId="7" applyFont="1" applyFill="1" applyBorder="1" applyAlignment="1">
      <alignment horizontal="center"/>
    </xf>
    <xf numFmtId="0" fontId="9" fillId="5" borderId="23" xfId="7" applyFont="1" applyFill="1" applyBorder="1" applyAlignment="1">
      <alignment horizontal="center"/>
    </xf>
    <xf numFmtId="0" fontId="33" fillId="5" borderId="31" xfId="7" applyFont="1" applyFill="1" applyBorder="1" applyAlignment="1">
      <alignment horizontal="center"/>
    </xf>
    <xf numFmtId="165" fontId="32" fillId="5" borderId="3" xfId="7" applyNumberFormat="1" applyFont="1" applyFill="1" applyBorder="1"/>
    <xf numFmtId="0" fontId="33" fillId="5" borderId="4" xfId="7" applyFont="1" applyFill="1" applyBorder="1" applyAlignment="1">
      <alignment horizontal="center"/>
    </xf>
    <xf numFmtId="0" fontId="32" fillId="5" borderId="3" xfId="7" applyFont="1" applyFill="1" applyBorder="1" applyAlignment="1">
      <alignment horizontal="center"/>
    </xf>
    <xf numFmtId="0" fontId="32" fillId="5" borderId="4" xfId="7" applyFont="1" applyFill="1" applyBorder="1" applyAlignment="1">
      <alignment horizontal="center"/>
    </xf>
    <xf numFmtId="0" fontId="32" fillId="5" borderId="11" xfId="7" applyFont="1" applyFill="1" applyBorder="1" applyAlignment="1">
      <alignment horizontal="center"/>
    </xf>
    <xf numFmtId="165" fontId="32" fillId="5" borderId="5" xfId="7" applyNumberFormat="1" applyFont="1" applyFill="1" applyBorder="1"/>
    <xf numFmtId="0" fontId="33" fillId="5" borderId="11" xfId="7" applyFont="1" applyFill="1" applyBorder="1" applyAlignment="1">
      <alignment horizontal="center"/>
    </xf>
    <xf numFmtId="0" fontId="32" fillId="5" borderId="5" xfId="7" applyFont="1" applyFill="1" applyBorder="1" applyAlignment="1">
      <alignment horizontal="center"/>
    </xf>
    <xf numFmtId="165" fontId="33" fillId="5" borderId="3" xfId="7" applyNumberFormat="1" applyFont="1" applyFill="1" applyBorder="1"/>
    <xf numFmtId="0" fontId="9" fillId="5" borderId="26" xfId="7" applyFont="1" applyFill="1" applyBorder="1" applyAlignment="1">
      <alignment horizontal="center"/>
    </xf>
    <xf numFmtId="0" fontId="9" fillId="5" borderId="66" xfId="7" applyFont="1" applyFill="1" applyBorder="1" applyAlignment="1">
      <alignment horizontal="center"/>
    </xf>
    <xf numFmtId="165" fontId="32" fillId="0" borderId="56" xfId="0" applyNumberFormat="1" applyFont="1" applyBorder="1" applyAlignment="1">
      <alignment horizontal="right" wrapText="1"/>
    </xf>
    <xf numFmtId="165" fontId="2" fillId="0" borderId="0" xfId="7" applyNumberFormat="1"/>
    <xf numFmtId="165" fontId="33" fillId="5" borderId="3" xfId="0" applyNumberFormat="1" applyFont="1" applyFill="1" applyBorder="1" applyAlignment="1">
      <alignment horizontal="center"/>
    </xf>
    <xf numFmtId="0" fontId="29" fillId="4" borderId="1" xfId="0" applyFont="1" applyFill="1" applyBorder="1" applyAlignment="1">
      <alignment horizontal="center"/>
    </xf>
    <xf numFmtId="0" fontId="31" fillId="4" borderId="16" xfId="0" applyFont="1" applyFill="1" applyBorder="1"/>
    <xf numFmtId="165" fontId="29" fillId="4" borderId="12" xfId="0" applyNumberFormat="1" applyFont="1" applyFill="1" applyBorder="1" applyAlignment="1">
      <alignment horizontal="right"/>
    </xf>
    <xf numFmtId="1" fontId="29" fillId="4" borderId="12" xfId="0" applyNumberFormat="1" applyFont="1" applyFill="1" applyBorder="1" applyAlignment="1">
      <alignment horizontal="right"/>
    </xf>
    <xf numFmtId="165" fontId="33" fillId="0" borderId="31" xfId="0" applyNumberFormat="1" applyFont="1" applyBorder="1"/>
    <xf numFmtId="165" fontId="30" fillId="0" borderId="4" xfId="0" applyNumberFormat="1" applyFont="1" applyBorder="1"/>
    <xf numFmtId="165" fontId="33" fillId="0" borderId="4" xfId="0" applyNumberFormat="1" applyFont="1" applyBorder="1"/>
    <xf numFmtId="0" fontId="3" fillId="0" borderId="0" xfId="8" applyFont="1"/>
    <xf numFmtId="165" fontId="3" fillId="0" borderId="0" xfId="8" applyNumberFormat="1" applyFont="1"/>
    <xf numFmtId="0" fontId="36" fillId="4" borderId="25" xfId="0" applyFont="1" applyFill="1" applyBorder="1" applyAlignment="1">
      <alignment horizontal="left" wrapText="1"/>
    </xf>
    <xf numFmtId="0" fontId="36" fillId="4" borderId="14" xfId="0" applyFont="1" applyFill="1" applyBorder="1" applyAlignment="1">
      <alignment horizontal="left"/>
    </xf>
    <xf numFmtId="1" fontId="29" fillId="0" borderId="61" xfId="0" applyNumberFormat="1" applyFont="1" applyFill="1" applyBorder="1" applyAlignment="1">
      <alignment horizontal="right"/>
    </xf>
    <xf numFmtId="1" fontId="29" fillId="0" borderId="0" xfId="0" applyNumberFormat="1" applyFont="1" applyFill="1" applyBorder="1" applyAlignment="1">
      <alignment horizontal="right"/>
    </xf>
    <xf numFmtId="1" fontId="13" fillId="0" borderId="0" xfId="0" applyNumberFormat="1" applyFont="1" applyBorder="1" applyAlignment="1">
      <alignment horizontal="right"/>
    </xf>
    <xf numFmtId="1" fontId="8" fillId="0" borderId="0" xfId="0" applyNumberFormat="1" applyFont="1" applyBorder="1"/>
    <xf numFmtId="1" fontId="8" fillId="0" borderId="0" xfId="0" applyNumberFormat="1" applyFont="1" applyBorder="1" applyAlignment="1">
      <alignment horizontal="center"/>
    </xf>
    <xf numFmtId="1" fontId="8" fillId="0" borderId="0" xfId="16" applyNumberFormat="1" applyFont="1" applyBorder="1" applyAlignment="1">
      <alignment horizontal="right"/>
    </xf>
    <xf numFmtId="1" fontId="19" fillId="0" borderId="0" xfId="0" applyNumberFormat="1" applyFont="1" applyBorder="1" applyAlignment="1">
      <alignment horizontal="right"/>
    </xf>
    <xf numFmtId="1" fontId="0" fillId="0" borderId="0" xfId="0" applyNumberFormat="1" applyBorder="1"/>
    <xf numFmtId="1" fontId="29" fillId="0" borderId="62" xfId="0" applyNumberFormat="1" applyFont="1" applyFill="1" applyBorder="1" applyAlignment="1">
      <alignment horizontal="right"/>
    </xf>
    <xf numFmtId="1" fontId="36" fillId="0" borderId="66" xfId="0" applyNumberFormat="1" applyFont="1" applyFill="1" applyBorder="1"/>
    <xf numFmtId="1" fontId="0" fillId="0" borderId="0" xfId="0" applyNumberFormat="1" applyFill="1" applyBorder="1"/>
    <xf numFmtId="1" fontId="29" fillId="0" borderId="61" xfId="0" applyNumberFormat="1" applyFont="1" applyFill="1" applyBorder="1"/>
    <xf numFmtId="1" fontId="65" fillId="5" borderId="68" xfId="6" applyNumberFormat="1" applyFont="1" applyFill="1" applyBorder="1" applyAlignment="1">
      <alignment horizontal="right"/>
    </xf>
    <xf numFmtId="1" fontId="66" fillId="5" borderId="49" xfId="0" applyNumberFormat="1" applyFont="1" applyFill="1" applyBorder="1"/>
    <xf numFmtId="165" fontId="63" fillId="0" borderId="0" xfId="8" applyNumberFormat="1" applyFont="1"/>
    <xf numFmtId="165" fontId="32" fillId="0" borderId="15" xfId="0" applyNumberFormat="1" applyFont="1" applyBorder="1"/>
    <xf numFmtId="1" fontId="32" fillId="0" borderId="0" xfId="0" applyNumberFormat="1" applyFont="1" applyFill="1" applyBorder="1"/>
    <xf numFmtId="1" fontId="32" fillId="0" borderId="61" xfId="0" applyNumberFormat="1" applyFont="1" applyFill="1" applyBorder="1"/>
    <xf numFmtId="1" fontId="32" fillId="0" borderId="0" xfId="10" applyNumberFormat="1" applyFont="1" applyFill="1" applyBorder="1" applyAlignment="1" applyProtection="1">
      <protection locked="0"/>
    </xf>
    <xf numFmtId="0" fontId="48" fillId="0" borderId="0" xfId="7" applyFont="1" applyAlignment="1">
      <alignment horizontal="right"/>
    </xf>
    <xf numFmtId="0" fontId="8" fillId="0" borderId="23" xfId="0" quotePrefix="1" applyFont="1" applyBorder="1" applyAlignment="1">
      <alignment horizontal="center"/>
    </xf>
    <xf numFmtId="1" fontId="36" fillId="0" borderId="3" xfId="0" applyNumberFormat="1" applyFont="1" applyBorder="1" applyAlignment="1">
      <alignment horizontal="right"/>
    </xf>
    <xf numFmtId="0" fontId="36" fillId="0" borderId="3" xfId="0" applyFont="1" applyFill="1" applyBorder="1" applyAlignment="1">
      <alignment horizontal="right"/>
    </xf>
    <xf numFmtId="165" fontId="67" fillId="0" borderId="3" xfId="0" applyNumberFormat="1" applyFont="1" applyFill="1" applyBorder="1" applyAlignment="1">
      <alignment horizontal="right"/>
    </xf>
    <xf numFmtId="165" fontId="36" fillId="0" borderId="0" xfId="0" applyNumberFormat="1" applyFont="1" applyFill="1" applyBorder="1" applyAlignment="1">
      <alignment horizontal="right"/>
    </xf>
    <xf numFmtId="165" fontId="36" fillId="0" borderId="0" xfId="0" applyNumberFormat="1" applyFont="1" applyBorder="1" applyAlignment="1">
      <alignment horizontal="center"/>
    </xf>
    <xf numFmtId="0" fontId="36" fillId="0" borderId="0" xfId="0" applyFont="1" applyBorder="1"/>
    <xf numFmtId="0" fontId="8" fillId="0" borderId="0" xfId="0" applyFont="1" applyBorder="1"/>
    <xf numFmtId="0" fontId="36" fillId="4" borderId="50" xfId="0" applyFont="1" applyFill="1" applyBorder="1" applyAlignment="1">
      <alignment wrapText="1"/>
    </xf>
    <xf numFmtId="0" fontId="29" fillId="0" borderId="50" xfId="0" applyFont="1" applyBorder="1" applyAlignment="1">
      <alignment horizontal="center"/>
    </xf>
    <xf numFmtId="0" fontId="29" fillId="0" borderId="3" xfId="0" applyFont="1" applyBorder="1" applyAlignment="1">
      <alignment horizontal="center"/>
    </xf>
    <xf numFmtId="165" fontId="36" fillId="0" borderId="5" xfId="0" applyNumberFormat="1" applyFont="1" applyFill="1" applyBorder="1" applyAlignment="1">
      <alignment horizontal="center"/>
    </xf>
    <xf numFmtId="0" fontId="29" fillId="0" borderId="3" xfId="0" applyFont="1" applyBorder="1" applyAlignment="1">
      <alignment horizontal="center" vertical="center"/>
    </xf>
    <xf numFmtId="165" fontId="36" fillId="0" borderId="3" xfId="0" applyNumberFormat="1" applyFont="1" applyBorder="1" applyAlignment="1">
      <alignment horizontal="center" vertical="center"/>
    </xf>
    <xf numFmtId="0" fontId="36" fillId="5" borderId="69" xfId="0" applyFont="1" applyFill="1" applyBorder="1" applyAlignment="1">
      <alignment horizontal="center"/>
    </xf>
    <xf numFmtId="0" fontId="36" fillId="5" borderId="6" xfId="0" applyFont="1" applyFill="1" applyBorder="1" applyAlignment="1">
      <alignment horizontal="center"/>
    </xf>
    <xf numFmtId="165" fontId="36" fillId="5" borderId="64" xfId="0" applyNumberFormat="1" applyFont="1" applyFill="1" applyBorder="1" applyAlignment="1">
      <alignment horizontal="center"/>
    </xf>
    <xf numFmtId="1" fontId="36" fillId="0" borderId="70" xfId="0" applyNumberFormat="1" applyFont="1" applyBorder="1" applyAlignment="1">
      <alignment horizontal="center"/>
    </xf>
    <xf numFmtId="165" fontId="36" fillId="0" borderId="6" xfId="0" applyNumberFormat="1" applyFont="1" applyBorder="1" applyAlignment="1">
      <alignment horizontal="center"/>
    </xf>
    <xf numFmtId="165" fontId="36" fillId="0" borderId="12" xfId="0" applyNumberFormat="1" applyFont="1" applyFill="1" applyBorder="1" applyAlignment="1">
      <alignment horizontal="center"/>
    </xf>
    <xf numFmtId="165" fontId="36" fillId="0" borderId="53" xfId="0" applyNumberFormat="1" applyFont="1" applyBorder="1" applyAlignment="1">
      <alignment horizontal="center"/>
    </xf>
    <xf numFmtId="165" fontId="36" fillId="0" borderId="28" xfId="0" applyNumberFormat="1" applyFont="1" applyFill="1" applyBorder="1" applyAlignment="1">
      <alignment horizontal="center"/>
    </xf>
    <xf numFmtId="0" fontId="36" fillId="4" borderId="6" xfId="0" applyFont="1" applyFill="1" applyBorder="1" applyAlignment="1">
      <alignment horizontal="center"/>
    </xf>
    <xf numFmtId="0" fontId="36" fillId="0" borderId="12" xfId="0" applyFont="1" applyFill="1" applyBorder="1" applyAlignment="1">
      <alignment horizontal="center"/>
    </xf>
    <xf numFmtId="165" fontId="36" fillId="0" borderId="15" xfId="0" applyNumberFormat="1" applyFont="1" applyFill="1" applyBorder="1" applyAlignment="1">
      <alignment horizontal="center"/>
    </xf>
    <xf numFmtId="0" fontId="36" fillId="0" borderId="6" xfId="0" applyFont="1" applyFill="1" applyBorder="1" applyAlignment="1">
      <alignment horizontal="center"/>
    </xf>
    <xf numFmtId="0" fontId="36" fillId="0" borderId="69" xfId="0" applyFont="1" applyFill="1" applyBorder="1" applyAlignment="1">
      <alignment horizontal="center"/>
    </xf>
    <xf numFmtId="165" fontId="36" fillId="0" borderId="6" xfId="0" applyNumberFormat="1" applyFont="1" applyFill="1" applyBorder="1" applyAlignment="1">
      <alignment horizontal="center"/>
    </xf>
    <xf numFmtId="165" fontId="36" fillId="0" borderId="64" xfId="0" applyNumberFormat="1" applyFont="1" applyFill="1" applyBorder="1" applyAlignment="1">
      <alignment horizontal="center"/>
    </xf>
    <xf numFmtId="0" fontId="36" fillId="5" borderId="13" xfId="0" applyFont="1" applyFill="1" applyBorder="1" applyAlignment="1">
      <alignment horizontal="center"/>
    </xf>
    <xf numFmtId="0" fontId="36" fillId="5" borderId="3" xfId="0" applyFont="1" applyFill="1" applyBorder="1" applyAlignment="1">
      <alignment horizontal="center"/>
    </xf>
    <xf numFmtId="165" fontId="36" fillId="5" borderId="16" xfId="0" applyNumberFormat="1" applyFont="1" applyFill="1" applyBorder="1" applyAlignment="1">
      <alignment horizontal="center"/>
    </xf>
    <xf numFmtId="165" fontId="36" fillId="0" borderId="3" xfId="0" applyNumberFormat="1" applyFont="1" applyFill="1" applyBorder="1" applyAlignment="1">
      <alignment horizontal="center"/>
    </xf>
    <xf numFmtId="165" fontId="36" fillId="0" borderId="21" xfId="0" applyNumberFormat="1" applyFont="1" applyBorder="1" applyAlignment="1">
      <alignment horizontal="center"/>
    </xf>
    <xf numFmtId="165" fontId="36" fillId="0" borderId="13" xfId="0" applyNumberFormat="1" applyFont="1" applyFill="1" applyBorder="1" applyAlignment="1">
      <alignment horizontal="center"/>
    </xf>
    <xf numFmtId="165" fontId="36" fillId="4" borderId="3" xfId="0" applyNumberFormat="1" applyFont="1" applyFill="1" applyBorder="1" applyAlignment="1">
      <alignment horizontal="center"/>
    </xf>
    <xf numFmtId="165" fontId="36" fillId="0" borderId="16" xfId="0" applyNumberFormat="1" applyFont="1" applyFill="1" applyBorder="1" applyAlignment="1">
      <alignment horizontal="center"/>
    </xf>
    <xf numFmtId="0" fontId="36" fillId="5" borderId="16" xfId="0" applyFont="1" applyFill="1" applyBorder="1" applyAlignment="1">
      <alignment horizontal="center"/>
    </xf>
    <xf numFmtId="1" fontId="36" fillId="0" borderId="4" xfId="0" applyNumberFormat="1" applyFont="1" applyBorder="1" applyAlignment="1">
      <alignment horizontal="center"/>
    </xf>
    <xf numFmtId="0" fontId="36" fillId="0" borderId="13" xfId="0" applyFont="1" applyFill="1" applyBorder="1" applyAlignment="1">
      <alignment horizontal="center"/>
    </xf>
    <xf numFmtId="1" fontId="29" fillId="4" borderId="4" xfId="0" applyNumberFormat="1" applyFont="1" applyFill="1" applyBorder="1" applyAlignment="1">
      <alignment horizontal="center"/>
    </xf>
    <xf numFmtId="165" fontId="29" fillId="4" borderId="3" xfId="0" applyNumberFormat="1" applyFont="1" applyFill="1" applyBorder="1" applyAlignment="1">
      <alignment horizontal="center"/>
    </xf>
    <xf numFmtId="165" fontId="29" fillId="0" borderId="3" xfId="0" applyNumberFormat="1" applyFont="1" applyFill="1" applyBorder="1" applyAlignment="1">
      <alignment horizontal="center"/>
    </xf>
    <xf numFmtId="165" fontId="29" fillId="4" borderId="21" xfId="0" applyNumberFormat="1" applyFont="1" applyFill="1" applyBorder="1" applyAlignment="1">
      <alignment horizontal="center"/>
    </xf>
    <xf numFmtId="0" fontId="29" fillId="4" borderId="13" xfId="0" applyFont="1" applyFill="1" applyBorder="1" applyAlignment="1">
      <alignment horizontal="center"/>
    </xf>
    <xf numFmtId="165" fontId="29" fillId="0" borderId="16" xfId="0" applyNumberFormat="1" applyFont="1" applyFill="1" applyBorder="1" applyAlignment="1">
      <alignment horizontal="center"/>
    </xf>
    <xf numFmtId="165" fontId="36" fillId="4" borderId="21" xfId="0" applyNumberFormat="1" applyFont="1" applyFill="1" applyBorder="1" applyAlignment="1">
      <alignment horizontal="center"/>
    </xf>
    <xf numFmtId="0" fontId="36" fillId="4" borderId="13" xfId="0" applyFont="1" applyFill="1" applyBorder="1" applyAlignment="1">
      <alignment horizontal="center"/>
    </xf>
    <xf numFmtId="1" fontId="36" fillId="4" borderId="4" xfId="0" applyNumberFormat="1" applyFont="1" applyFill="1" applyBorder="1" applyAlignment="1">
      <alignment horizontal="center"/>
    </xf>
    <xf numFmtId="1" fontId="36" fillId="4" borderId="3" xfId="0" applyNumberFormat="1" applyFont="1" applyFill="1" applyBorder="1" applyAlignment="1">
      <alignment horizontal="center"/>
    </xf>
    <xf numFmtId="0" fontId="36" fillId="5" borderId="13" xfId="0" quotePrefix="1" applyFont="1" applyFill="1" applyBorder="1" applyAlignment="1">
      <alignment horizontal="center"/>
    </xf>
    <xf numFmtId="3" fontId="36" fillId="5" borderId="3" xfId="0" applyNumberFormat="1" applyFont="1" applyFill="1" applyBorder="1" applyAlignment="1">
      <alignment horizontal="center"/>
    </xf>
    <xf numFmtId="3" fontId="36" fillId="5" borderId="16" xfId="0" applyNumberFormat="1" applyFont="1" applyFill="1" applyBorder="1" applyAlignment="1">
      <alignment horizontal="center"/>
    </xf>
    <xf numFmtId="1" fontId="29" fillId="0" borderId="3" xfId="0" applyNumberFormat="1" applyFont="1" applyFill="1" applyBorder="1" applyAlignment="1">
      <alignment horizontal="center"/>
    </xf>
    <xf numFmtId="1" fontId="29" fillId="4" borderId="3" xfId="0" applyNumberFormat="1" applyFont="1" applyFill="1" applyBorder="1" applyAlignment="1">
      <alignment horizontal="center"/>
    </xf>
    <xf numFmtId="165" fontId="36" fillId="4" borderId="6" xfId="0" applyNumberFormat="1" applyFont="1" applyFill="1" applyBorder="1" applyAlignment="1">
      <alignment horizontal="center"/>
    </xf>
    <xf numFmtId="165" fontId="36" fillId="0" borderId="4" xfId="0" applyNumberFormat="1" applyFont="1" applyBorder="1" applyAlignment="1">
      <alignment horizontal="center"/>
    </xf>
    <xf numFmtId="165" fontId="67" fillId="0" borderId="4" xfId="0" applyNumberFormat="1" applyFont="1" applyFill="1" applyBorder="1" applyAlignment="1">
      <alignment horizontal="center"/>
    </xf>
    <xf numFmtId="165" fontId="36" fillId="0" borderId="21" xfId="0" applyNumberFormat="1" applyFont="1" applyFill="1" applyBorder="1" applyAlignment="1">
      <alignment horizontal="center"/>
    </xf>
    <xf numFmtId="165" fontId="36" fillId="0" borderId="4" xfId="0" applyNumberFormat="1" applyFont="1" applyFill="1" applyBorder="1" applyAlignment="1">
      <alignment horizontal="center"/>
    </xf>
    <xf numFmtId="165" fontId="36" fillId="0" borderId="13" xfId="0" applyNumberFormat="1" applyFont="1" applyBorder="1" applyAlignment="1">
      <alignment horizontal="center"/>
    </xf>
    <xf numFmtId="0" fontId="36" fillId="5" borderId="37" xfId="0" applyFont="1" applyFill="1" applyBorder="1" applyAlignment="1">
      <alignment horizontal="center"/>
    </xf>
    <xf numFmtId="0" fontId="36" fillId="5" borderId="5" xfId="0" applyFont="1" applyFill="1" applyBorder="1" applyAlignment="1">
      <alignment horizontal="center"/>
    </xf>
    <xf numFmtId="165" fontId="36" fillId="5" borderId="38" xfId="0" applyNumberFormat="1" applyFont="1" applyFill="1" applyBorder="1" applyAlignment="1">
      <alignment horizontal="center"/>
    </xf>
    <xf numFmtId="165" fontId="36" fillId="0" borderId="11" xfId="0" applyNumberFormat="1" applyFont="1" applyFill="1" applyBorder="1" applyAlignment="1">
      <alignment horizontal="center"/>
    </xf>
    <xf numFmtId="165" fontId="36" fillId="4" borderId="5" xfId="0" applyNumberFormat="1" applyFont="1" applyFill="1" applyBorder="1" applyAlignment="1">
      <alignment horizontal="center"/>
    </xf>
    <xf numFmtId="165" fontId="36" fillId="0" borderId="47" xfId="0" applyNumberFormat="1" applyFont="1" applyFill="1" applyBorder="1" applyAlignment="1">
      <alignment horizontal="center"/>
    </xf>
    <xf numFmtId="0" fontId="36" fillId="0" borderId="37" xfId="0" applyFont="1" applyFill="1" applyBorder="1" applyAlignment="1">
      <alignment horizontal="center"/>
    </xf>
    <xf numFmtId="165" fontId="29" fillId="0" borderId="5" xfId="0" applyNumberFormat="1" applyFont="1" applyFill="1" applyBorder="1" applyAlignment="1">
      <alignment horizontal="center"/>
    </xf>
    <xf numFmtId="165" fontId="36" fillId="0" borderId="38" xfId="0" applyNumberFormat="1" applyFont="1" applyFill="1" applyBorder="1" applyAlignment="1">
      <alignment horizontal="center"/>
    </xf>
    <xf numFmtId="0" fontId="36" fillId="0" borderId="3" xfId="0" applyFont="1" applyFill="1" applyBorder="1" applyAlignment="1">
      <alignment horizontal="center"/>
    </xf>
    <xf numFmtId="0" fontId="36" fillId="5" borderId="3" xfId="0" applyFont="1" applyFill="1" applyBorder="1" applyAlignment="1">
      <alignment horizontal="center" vertical="center"/>
    </xf>
    <xf numFmtId="165" fontId="36" fillId="5" borderId="3" xfId="0" applyNumberFormat="1" applyFont="1" applyFill="1" applyBorder="1" applyAlignment="1">
      <alignment horizontal="center" vertical="center"/>
    </xf>
    <xf numFmtId="165" fontId="36" fillId="0" borderId="3" xfId="0" applyNumberFormat="1" applyFont="1" applyFill="1" applyBorder="1" applyAlignment="1">
      <alignment horizontal="center" vertical="center"/>
    </xf>
    <xf numFmtId="165" fontId="36" fillId="4" borderId="3" xfId="0" applyNumberFormat="1" applyFont="1" applyFill="1" applyBorder="1" applyAlignment="1">
      <alignment horizontal="center" vertical="center"/>
    </xf>
    <xf numFmtId="0" fontId="33" fillId="4" borderId="14" xfId="0" applyFont="1" applyFill="1" applyBorder="1" applyAlignment="1">
      <alignment horizontal="left" wrapText="1"/>
    </xf>
    <xf numFmtId="0" fontId="36" fillId="4" borderId="14" xfId="0" applyFont="1" applyFill="1" applyBorder="1" applyAlignment="1">
      <alignment horizontal="left" wrapText="1"/>
    </xf>
    <xf numFmtId="0" fontId="33" fillId="4" borderId="3" xfId="0" applyFont="1" applyFill="1" applyBorder="1" applyAlignment="1">
      <alignment wrapText="1"/>
    </xf>
    <xf numFmtId="0" fontId="42" fillId="4" borderId="3" xfId="0" applyFont="1" applyFill="1" applyBorder="1" applyAlignment="1">
      <alignment wrapText="1"/>
    </xf>
    <xf numFmtId="0" fontId="32" fillId="0" borderId="4" xfId="0" applyFont="1" applyBorder="1"/>
    <xf numFmtId="0" fontId="29" fillId="0" borderId="59" xfId="0" applyFont="1" applyBorder="1"/>
    <xf numFmtId="0" fontId="29" fillId="0" borderId="60" xfId="0" applyFont="1" applyBorder="1"/>
    <xf numFmtId="0" fontId="29" fillId="4" borderId="49" xfId="0" applyFont="1" applyFill="1" applyBorder="1"/>
    <xf numFmtId="165" fontId="32" fillId="0" borderId="70" xfId="11" applyNumberFormat="1" applyFont="1" applyBorder="1"/>
    <xf numFmtId="0" fontId="32" fillId="0" borderId="6" xfId="0" applyFont="1" applyBorder="1"/>
    <xf numFmtId="165" fontId="33" fillId="6" borderId="6" xfId="8" applyNumberFormat="1" applyFont="1" applyFill="1" applyBorder="1"/>
    <xf numFmtId="165" fontId="32" fillId="0" borderId="4" xfId="11" applyNumberFormat="1" applyFont="1" applyBorder="1"/>
    <xf numFmtId="0" fontId="32" fillId="4" borderId="3" xfId="0" applyFont="1" applyFill="1" applyBorder="1"/>
    <xf numFmtId="165" fontId="32" fillId="0" borderId="45" xfId="11" applyNumberFormat="1" applyFont="1" applyBorder="1"/>
    <xf numFmtId="0" fontId="32" fillId="0" borderId="10" xfId="0" applyFont="1" applyBorder="1"/>
    <xf numFmtId="0" fontId="32" fillId="0" borderId="10" xfId="11" applyFont="1" applyBorder="1"/>
    <xf numFmtId="165" fontId="33" fillId="6" borderId="43" xfId="8" applyNumberFormat="1" applyFont="1" applyFill="1" applyBorder="1"/>
    <xf numFmtId="0" fontId="32" fillId="0" borderId="12" xfId="11" applyFont="1" applyBorder="1"/>
    <xf numFmtId="165" fontId="33" fillId="0" borderId="12" xfId="8" applyNumberFormat="1" applyFont="1" applyBorder="1"/>
    <xf numFmtId="1" fontId="36" fillId="0" borderId="28" xfId="1" applyNumberFormat="1" applyFont="1" applyFill="1" applyBorder="1"/>
    <xf numFmtId="165" fontId="32" fillId="4" borderId="3" xfId="0" applyNumberFormat="1" applyFont="1" applyFill="1" applyBorder="1"/>
    <xf numFmtId="0" fontId="29" fillId="0" borderId="37" xfId="0" applyFont="1" applyBorder="1"/>
    <xf numFmtId="0" fontId="29" fillId="0" borderId="5" xfId="0" applyFont="1" applyBorder="1"/>
    <xf numFmtId="165" fontId="36" fillId="0" borderId="38" xfId="0" applyNumberFormat="1" applyFont="1" applyBorder="1"/>
    <xf numFmtId="165" fontId="36" fillId="0" borderId="38" xfId="0" applyNumberFormat="1" applyFont="1" applyFill="1" applyBorder="1"/>
    <xf numFmtId="165" fontId="29" fillId="0" borderId="37" xfId="0" applyNumberFormat="1" applyFont="1" applyBorder="1"/>
    <xf numFmtId="0" fontId="29" fillId="0" borderId="37" xfId="0" applyFont="1" applyFill="1" applyBorder="1"/>
    <xf numFmtId="0" fontId="29" fillId="5" borderId="1" xfId="0" applyFont="1" applyFill="1" applyBorder="1" applyAlignment="1">
      <alignment horizontal="center"/>
    </xf>
    <xf numFmtId="165" fontId="36" fillId="4" borderId="16" xfId="0" applyNumberFormat="1" applyFont="1" applyFill="1" applyBorder="1" applyAlignment="1">
      <alignment horizontal="center"/>
    </xf>
    <xf numFmtId="0" fontId="36" fillId="4" borderId="20" xfId="0" applyFont="1" applyFill="1" applyBorder="1"/>
    <xf numFmtId="165" fontId="29" fillId="8" borderId="3" xfId="0" applyNumberFormat="1" applyFont="1" applyFill="1" applyBorder="1" applyAlignment="1">
      <alignment horizontal="right"/>
    </xf>
    <xf numFmtId="0" fontId="32" fillId="0" borderId="6" xfId="11" applyFont="1" applyBorder="1"/>
    <xf numFmtId="165" fontId="34" fillId="0" borderId="64" xfId="8" applyNumberFormat="1" applyFont="1" applyBorder="1"/>
    <xf numFmtId="1" fontId="36" fillId="5" borderId="59" xfId="0" applyNumberFormat="1" applyFont="1" applyFill="1" applyBorder="1" applyAlignment="1">
      <alignment horizontal="center" vertical="center"/>
    </xf>
    <xf numFmtId="0" fontId="32" fillId="0" borderId="31" xfId="0" applyFont="1" applyBorder="1"/>
    <xf numFmtId="1" fontId="32" fillId="0" borderId="15" xfId="8" applyNumberFormat="1" applyFont="1" applyBorder="1"/>
    <xf numFmtId="0" fontId="32" fillId="0" borderId="3" xfId="11" applyFont="1" applyBorder="1"/>
    <xf numFmtId="1" fontId="36" fillId="5" borderId="60" xfId="0" applyNumberFormat="1" applyFont="1" applyFill="1" applyBorder="1" applyAlignment="1">
      <alignment horizontal="center" vertical="center"/>
    </xf>
    <xf numFmtId="165" fontId="32" fillId="0" borderId="15" xfId="8" applyNumberFormat="1" applyFont="1" applyBorder="1"/>
    <xf numFmtId="1" fontId="30" fillId="5" borderId="49" xfId="0" applyNumberFormat="1" applyFont="1" applyFill="1" applyBorder="1" applyAlignment="1">
      <alignment horizontal="center" vertical="center"/>
    </xf>
    <xf numFmtId="0" fontId="32" fillId="0" borderId="45" xfId="0" applyFont="1" applyBorder="1"/>
    <xf numFmtId="165" fontId="38" fillId="0" borderId="64" xfId="8" applyNumberFormat="1" applyFont="1" applyBorder="1"/>
    <xf numFmtId="165" fontId="33" fillId="0" borderId="44" xfId="8" applyNumberFormat="1" applyFont="1" applyBorder="1"/>
    <xf numFmtId="165" fontId="33" fillId="0" borderId="40" xfId="8" applyNumberFormat="1" applyFont="1" applyBorder="1"/>
    <xf numFmtId="1" fontId="33" fillId="0" borderId="15" xfId="8" applyNumberFormat="1" applyFont="1" applyBorder="1"/>
    <xf numFmtId="1" fontId="30" fillId="0" borderId="3" xfId="18" applyNumberFormat="1" applyFont="1" applyBorder="1" applyAlignment="1">
      <alignment horizontal="right"/>
    </xf>
    <xf numFmtId="165" fontId="30" fillId="0" borderId="3" xfId="13" applyNumberFormat="1" applyFont="1" applyBorder="1"/>
    <xf numFmtId="0" fontId="31" fillId="0" borderId="3" xfId="1" applyFont="1" applyBorder="1" applyAlignment="1">
      <alignment horizontal="left"/>
    </xf>
    <xf numFmtId="165" fontId="30" fillId="4" borderId="3" xfId="14" applyNumberFormat="1" applyFont="1" applyFill="1" applyBorder="1"/>
    <xf numFmtId="165" fontId="32" fillId="5" borderId="12" xfId="7" applyNumberFormat="1" applyFont="1" applyFill="1" applyBorder="1" applyAlignment="1">
      <alignment horizontal="center"/>
    </xf>
    <xf numFmtId="165" fontId="29" fillId="0" borderId="5" xfId="12" applyNumberFormat="1" applyFont="1" applyBorder="1" applyAlignment="1">
      <alignment horizontal="right"/>
    </xf>
    <xf numFmtId="165" fontId="36" fillId="0" borderId="35" xfId="7" applyNumberFormat="1" applyFont="1" applyBorder="1"/>
    <xf numFmtId="14" fontId="33" fillId="4" borderId="1" xfId="0" applyNumberFormat="1" applyFont="1" applyFill="1" applyBorder="1" applyAlignment="1">
      <alignment horizontal="center"/>
    </xf>
    <xf numFmtId="0" fontId="32" fillId="4" borderId="1" xfId="0" applyFont="1" applyFill="1" applyBorder="1" applyAlignment="1">
      <alignment horizontal="center"/>
    </xf>
    <xf numFmtId="0" fontId="32" fillId="4" borderId="65" xfId="0" applyFont="1" applyFill="1" applyBorder="1" applyAlignment="1">
      <alignment horizontal="center"/>
    </xf>
    <xf numFmtId="0" fontId="33" fillId="4" borderId="23" xfId="0" applyFont="1" applyFill="1" applyBorder="1" applyAlignment="1">
      <alignment horizontal="center"/>
    </xf>
    <xf numFmtId="0" fontId="32" fillId="4" borderId="2" xfId="0" applyFont="1" applyFill="1" applyBorder="1" applyAlignment="1">
      <alignment horizontal="center"/>
    </xf>
    <xf numFmtId="0" fontId="32" fillId="4" borderId="22" xfId="0" applyFont="1" applyFill="1" applyBorder="1" applyAlignment="1">
      <alignment horizontal="center"/>
    </xf>
    <xf numFmtId="0" fontId="32" fillId="4" borderId="23" xfId="0" applyFont="1" applyFill="1" applyBorder="1" applyAlignment="1">
      <alignment horizontal="center"/>
    </xf>
    <xf numFmtId="0" fontId="25" fillId="0" borderId="0" xfId="0" applyFont="1" applyBorder="1"/>
    <xf numFmtId="0" fontId="38" fillId="0" borderId="32" xfId="0" applyFont="1" applyBorder="1"/>
    <xf numFmtId="0" fontId="38" fillId="0" borderId="36" xfId="0" applyFont="1" applyBorder="1"/>
    <xf numFmtId="0" fontId="33" fillId="0" borderId="33" xfId="0" applyFont="1" applyFill="1" applyBorder="1"/>
    <xf numFmtId="0" fontId="33" fillId="0" borderId="35" xfId="0" applyFont="1" applyFill="1" applyBorder="1"/>
    <xf numFmtId="0" fontId="33" fillId="0" borderId="24" xfId="0" applyFont="1" applyFill="1" applyBorder="1"/>
    <xf numFmtId="165" fontId="33" fillId="0" borderId="32" xfId="0" applyNumberFormat="1" applyFont="1" applyFill="1" applyBorder="1"/>
    <xf numFmtId="165" fontId="33" fillId="0" borderId="35" xfId="0" applyNumberFormat="1" applyFont="1" applyFill="1" applyBorder="1"/>
    <xf numFmtId="165" fontId="33" fillId="0" borderId="34" xfId="0" applyNumberFormat="1" applyFont="1" applyFill="1" applyBorder="1"/>
    <xf numFmtId="165" fontId="33" fillId="0" borderId="8" xfId="0" applyNumberFormat="1" applyFont="1" applyFill="1" applyBorder="1"/>
    <xf numFmtId="165" fontId="38" fillId="5" borderId="35" xfId="0" applyNumberFormat="1" applyFont="1" applyFill="1" applyBorder="1"/>
    <xf numFmtId="165" fontId="38" fillId="5" borderId="34" xfId="0" applyNumberFormat="1" applyFont="1" applyFill="1" applyBorder="1"/>
    <xf numFmtId="1" fontId="36" fillId="4" borderId="70" xfId="0" applyNumberFormat="1" applyFont="1" applyFill="1" applyBorder="1" applyAlignment="1">
      <alignment horizontal="center"/>
    </xf>
    <xf numFmtId="165" fontId="36" fillId="4" borderId="4" xfId="0" applyNumberFormat="1" applyFont="1" applyFill="1" applyBorder="1" applyAlignment="1">
      <alignment horizontal="center"/>
    </xf>
    <xf numFmtId="165" fontId="36" fillId="8" borderId="5" xfId="0" applyNumberFormat="1" applyFont="1" applyFill="1" applyBorder="1" applyAlignment="1">
      <alignment horizontal="center"/>
    </xf>
    <xf numFmtId="1" fontId="36" fillId="8" borderId="70" xfId="0" applyNumberFormat="1" applyFont="1" applyFill="1" applyBorder="1" applyAlignment="1">
      <alignment horizontal="center"/>
    </xf>
    <xf numFmtId="165" fontId="36" fillId="8" borderId="6" xfId="0" applyNumberFormat="1" applyFont="1" applyFill="1" applyBorder="1" applyAlignment="1">
      <alignment horizontal="center"/>
    </xf>
    <xf numFmtId="165" fontId="36" fillId="8" borderId="3" xfId="0" applyNumberFormat="1" applyFont="1" applyFill="1" applyBorder="1" applyAlignment="1">
      <alignment horizontal="center"/>
    </xf>
    <xf numFmtId="165" fontId="36" fillId="8" borderId="12" xfId="0" applyNumberFormat="1" applyFont="1" applyFill="1" applyBorder="1" applyAlignment="1">
      <alignment horizontal="center"/>
    </xf>
    <xf numFmtId="165" fontId="36" fillId="8" borderId="21" xfId="0" applyNumberFormat="1" applyFont="1" applyFill="1" applyBorder="1" applyAlignment="1">
      <alignment horizontal="center"/>
    </xf>
    <xf numFmtId="0" fontId="36" fillId="8" borderId="13" xfId="0" applyFont="1" applyFill="1" applyBorder="1" applyAlignment="1">
      <alignment horizontal="center"/>
    </xf>
    <xf numFmtId="165" fontId="36" fillId="8" borderId="16" xfId="0" applyNumberFormat="1" applyFont="1" applyFill="1" applyBorder="1" applyAlignment="1">
      <alignment horizontal="center"/>
    </xf>
    <xf numFmtId="1" fontId="36" fillId="8" borderId="4" xfId="0" applyNumberFormat="1" applyFont="1" applyFill="1" applyBorder="1" applyAlignment="1">
      <alignment horizontal="center"/>
    </xf>
    <xf numFmtId="1" fontId="36" fillId="8" borderId="3" xfId="0" applyNumberFormat="1" applyFont="1" applyFill="1" applyBorder="1" applyAlignment="1">
      <alignment horizontal="center"/>
    </xf>
    <xf numFmtId="165" fontId="36" fillId="5" borderId="34" xfId="0" applyNumberFormat="1" applyFont="1" applyFill="1" applyBorder="1" applyAlignment="1">
      <alignment horizontal="left" indent="1"/>
    </xf>
    <xf numFmtId="0" fontId="36" fillId="5" borderId="44" xfId="0" applyFont="1" applyFill="1" applyBorder="1" applyAlignment="1">
      <alignment horizontal="center"/>
    </xf>
    <xf numFmtId="165" fontId="31" fillId="4" borderId="3" xfId="16" applyNumberFormat="1" applyFont="1" applyFill="1" applyBorder="1" applyAlignment="1">
      <alignment horizontal="right"/>
    </xf>
    <xf numFmtId="165" fontId="31" fillId="4" borderId="3" xfId="0" applyNumberFormat="1" applyFont="1" applyFill="1" applyBorder="1" applyAlignment="1"/>
    <xf numFmtId="0" fontId="32" fillId="0" borderId="12" xfId="0" applyFont="1" applyBorder="1"/>
    <xf numFmtId="1" fontId="33" fillId="5" borderId="44" xfId="8" applyNumberFormat="1" applyFont="1" applyFill="1" applyBorder="1" applyAlignment="1">
      <alignment horizontal="center"/>
    </xf>
    <xf numFmtId="165" fontId="33" fillId="6" borderId="44" xfId="8" applyNumberFormat="1" applyFont="1" applyFill="1" applyBorder="1"/>
    <xf numFmtId="165" fontId="34" fillId="0" borderId="10" xfId="0" applyNumberFormat="1" applyFont="1" applyBorder="1"/>
    <xf numFmtId="0" fontId="30" fillId="0" borderId="21" xfId="0" applyFont="1" applyFill="1" applyBorder="1" applyAlignment="1"/>
    <xf numFmtId="0" fontId="30" fillId="0" borderId="20" xfId="0" applyFont="1" applyFill="1" applyBorder="1" applyAlignment="1"/>
    <xf numFmtId="0" fontId="30" fillId="0" borderId="4" xfId="0" applyFont="1" applyFill="1" applyBorder="1" applyAlignment="1"/>
    <xf numFmtId="0" fontId="33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58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/>
    </xf>
    <xf numFmtId="0" fontId="30" fillId="0" borderId="55" xfId="0" applyFont="1" applyBorder="1" applyAlignment="1">
      <alignment horizontal="center" wrapText="1"/>
    </xf>
    <xf numFmtId="0" fontId="30" fillId="0" borderId="0" xfId="0" applyFont="1" applyBorder="1" applyAlignment="1">
      <alignment horizontal="center" wrapText="1"/>
    </xf>
    <xf numFmtId="0" fontId="33" fillId="5" borderId="1" xfId="0" applyFont="1" applyFill="1" applyBorder="1" applyAlignment="1">
      <alignment horizontal="center" vertical="center" wrapText="1"/>
    </xf>
    <xf numFmtId="0" fontId="33" fillId="5" borderId="2" xfId="0" applyFont="1" applyFill="1" applyBorder="1" applyAlignment="1">
      <alignment horizontal="center" vertical="center" wrapText="1"/>
    </xf>
    <xf numFmtId="0" fontId="40" fillId="0" borderId="55" xfId="0" applyFont="1" applyBorder="1" applyAlignment="1">
      <alignment horizontal="center"/>
    </xf>
    <xf numFmtId="0" fontId="32" fillId="0" borderId="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0" fontId="29" fillId="0" borderId="24" xfId="0" applyFont="1" applyBorder="1" applyAlignment="1">
      <alignment horizontal="center" wrapText="1"/>
    </xf>
    <xf numFmtId="0" fontId="32" fillId="5" borderId="1" xfId="0" applyFont="1" applyFill="1" applyBorder="1" applyAlignment="1">
      <alignment horizontal="center" vertical="center" wrapText="1"/>
    </xf>
    <xf numFmtId="0" fontId="32" fillId="5" borderId="23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wrapText="1"/>
    </xf>
    <xf numFmtId="0" fontId="32" fillId="0" borderId="2" xfId="0" applyFont="1" applyBorder="1" applyAlignment="1">
      <alignment horizontal="center" wrapText="1"/>
    </xf>
    <xf numFmtId="0" fontId="29" fillId="0" borderId="58" xfId="0" applyFont="1" applyBorder="1" applyAlignment="1">
      <alignment horizontal="center" wrapText="1"/>
    </xf>
    <xf numFmtId="0" fontId="29" fillId="0" borderId="54" xfId="0" applyFont="1" applyBorder="1" applyAlignment="1">
      <alignment horizontal="center" wrapText="1"/>
    </xf>
    <xf numFmtId="0" fontId="29" fillId="0" borderId="57" xfId="0" applyFont="1" applyBorder="1" applyAlignment="1">
      <alignment horizontal="center" wrapText="1"/>
    </xf>
    <xf numFmtId="49" fontId="0" fillId="0" borderId="71" xfId="0" applyNumberFormat="1" applyBorder="1" applyAlignment="1">
      <alignment horizontal="center"/>
    </xf>
    <xf numFmtId="0" fontId="32" fillId="0" borderId="23" xfId="0" applyFont="1" applyBorder="1" applyAlignment="1">
      <alignment horizontal="center" wrapText="1"/>
    </xf>
    <xf numFmtId="0" fontId="29" fillId="0" borderId="1" xfId="0" applyFont="1" applyBorder="1" applyAlignment="1">
      <alignment horizontal="center" wrapText="1"/>
    </xf>
    <xf numFmtId="0" fontId="29" fillId="0" borderId="23" xfId="0" applyFont="1" applyBorder="1" applyAlignment="1">
      <alignment horizontal="center" wrapText="1"/>
    </xf>
    <xf numFmtId="0" fontId="29" fillId="0" borderId="2" xfId="0" applyFont="1" applyBorder="1" applyAlignment="1">
      <alignment horizontal="center" wrapText="1"/>
    </xf>
    <xf numFmtId="0" fontId="36" fillId="0" borderId="55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0" fillId="0" borderId="55" xfId="0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24" xfId="0" applyNumberFormat="1" applyBorder="1" applyAlignment="1">
      <alignment horizontal="center"/>
    </xf>
    <xf numFmtId="0" fontId="30" fillId="0" borderId="0" xfId="0" applyFont="1" applyAlignment="1">
      <alignment horizontal="center"/>
    </xf>
    <xf numFmtId="0" fontId="30" fillId="0" borderId="55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wrapText="1"/>
    </xf>
    <xf numFmtId="0" fontId="30" fillId="0" borderId="1" xfId="0" applyFont="1" applyBorder="1" applyAlignment="1">
      <alignment horizontal="center" wrapText="1"/>
    </xf>
    <xf numFmtId="0" fontId="36" fillId="0" borderId="2" xfId="0" applyFont="1" applyBorder="1" applyAlignment="1">
      <alignment horizontal="center" wrapText="1"/>
    </xf>
    <xf numFmtId="0" fontId="36" fillId="0" borderId="7" xfId="0" applyFont="1" applyBorder="1" applyAlignment="1">
      <alignment wrapText="1"/>
    </xf>
    <xf numFmtId="0" fontId="29" fillId="0" borderId="9" xfId="0" applyFont="1" applyBorder="1" applyAlignment="1">
      <alignment wrapText="1"/>
    </xf>
    <xf numFmtId="0" fontId="29" fillId="0" borderId="24" xfId="0" applyFont="1" applyBorder="1" applyAlignment="1">
      <alignment wrapText="1"/>
    </xf>
    <xf numFmtId="0" fontId="36" fillId="0" borderId="1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14" fontId="31" fillId="0" borderId="7" xfId="0" applyNumberFormat="1" applyFont="1" applyFill="1" applyBorder="1" applyAlignment="1">
      <alignment horizontal="center"/>
    </xf>
    <xf numFmtId="0" fontId="31" fillId="0" borderId="24" xfId="0" applyFont="1" applyFill="1" applyBorder="1" applyAlignment="1">
      <alignment horizontal="center"/>
    </xf>
    <xf numFmtId="0" fontId="29" fillId="5" borderId="7" xfId="0" applyFont="1" applyFill="1" applyBorder="1" applyAlignment="1">
      <alignment horizontal="center"/>
    </xf>
    <xf numFmtId="0" fontId="29" fillId="5" borderId="9" xfId="0" applyFont="1" applyFill="1" applyBorder="1" applyAlignment="1">
      <alignment horizontal="center"/>
    </xf>
    <xf numFmtId="0" fontId="29" fillId="5" borderId="24" xfId="0" applyFont="1" applyFill="1" applyBorder="1" applyAlignment="1">
      <alignment horizontal="center"/>
    </xf>
    <xf numFmtId="0" fontId="32" fillId="0" borderId="7" xfId="0" applyFont="1" applyBorder="1" applyAlignment="1">
      <alignment horizontal="center"/>
    </xf>
    <xf numFmtId="0" fontId="32" fillId="0" borderId="24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29" fillId="0" borderId="7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29" fillId="0" borderId="24" xfId="0" applyFont="1" applyBorder="1" applyAlignment="1">
      <alignment horizontal="center"/>
    </xf>
    <xf numFmtId="0" fontId="34" fillId="6" borderId="1" xfId="7" applyFont="1" applyFill="1" applyBorder="1" applyAlignment="1">
      <alignment horizontal="center" vertical="center" wrapText="1"/>
    </xf>
    <xf numFmtId="0" fontId="48" fillId="6" borderId="23" xfId="0" applyFont="1" applyFill="1" applyBorder="1" applyAlignment="1">
      <alignment horizontal="center" vertical="center" wrapText="1"/>
    </xf>
    <xf numFmtId="0" fontId="29" fillId="0" borderId="23" xfId="7" applyFont="1" applyBorder="1" applyAlignment="1">
      <alignment horizontal="center" vertical="center" wrapText="1"/>
    </xf>
    <xf numFmtId="0" fontId="34" fillId="0" borderId="1" xfId="7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32" fillId="0" borderId="1" xfId="7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6" fillId="0" borderId="1" xfId="7" applyFont="1" applyBorder="1" applyAlignment="1">
      <alignment horizontal="center" vertical="center" wrapText="1"/>
    </xf>
    <xf numFmtId="0" fontId="36" fillId="0" borderId="23" xfId="7" applyFont="1" applyBorder="1" applyAlignment="1">
      <alignment horizontal="center" vertical="center" wrapText="1"/>
    </xf>
    <xf numFmtId="0" fontId="29" fillId="6" borderId="7" xfId="7" applyFont="1" applyFill="1" applyBorder="1" applyAlignment="1">
      <alignment horizontal="center"/>
    </xf>
    <xf numFmtId="0" fontId="29" fillId="6" borderId="9" xfId="7" applyFont="1" applyFill="1" applyBorder="1" applyAlignment="1">
      <alignment horizontal="center"/>
    </xf>
    <xf numFmtId="0" fontId="29" fillId="6" borderId="24" xfId="7" applyFont="1" applyFill="1" applyBorder="1" applyAlignment="1">
      <alignment horizontal="center"/>
    </xf>
    <xf numFmtId="0" fontId="36" fillId="0" borderId="7" xfId="7" applyFont="1" applyBorder="1" applyAlignment="1">
      <alignment horizontal="center"/>
    </xf>
    <xf numFmtId="0" fontId="36" fillId="0" borderId="9" xfId="7" applyFont="1" applyBorder="1" applyAlignment="1">
      <alignment horizontal="center"/>
    </xf>
    <xf numFmtId="0" fontId="36" fillId="0" borderId="24" xfId="7" applyFont="1" applyBorder="1" applyAlignment="1">
      <alignment horizontal="center"/>
    </xf>
    <xf numFmtId="0" fontId="0" fillId="2" borderId="55" xfId="7" applyFont="1" applyFill="1" applyBorder="1" applyAlignment="1">
      <alignment horizontal="center"/>
    </xf>
    <xf numFmtId="0" fontId="43" fillId="0" borderId="55" xfId="7" applyFont="1" applyBorder="1" applyAlignment="1">
      <alignment horizontal="center"/>
    </xf>
    <xf numFmtId="0" fontId="9" fillId="7" borderId="7" xfId="7" applyFont="1" applyFill="1" applyBorder="1" applyAlignment="1">
      <alignment horizontal="center"/>
    </xf>
    <xf numFmtId="0" fontId="9" fillId="7" borderId="24" xfId="7" applyFont="1" applyFill="1" applyBorder="1" applyAlignment="1">
      <alignment horizontal="center"/>
    </xf>
    <xf numFmtId="0" fontId="9" fillId="9" borderId="7" xfId="7" applyFont="1" applyFill="1" applyBorder="1" applyAlignment="1">
      <alignment horizontal="center"/>
    </xf>
    <xf numFmtId="0" fontId="9" fillId="9" borderId="9" xfId="7" applyFont="1" applyFill="1" applyBorder="1" applyAlignment="1">
      <alignment horizontal="center"/>
    </xf>
    <xf numFmtId="0" fontId="9" fillId="9" borderId="24" xfId="7" applyFont="1" applyFill="1" applyBorder="1" applyAlignment="1">
      <alignment horizontal="center"/>
    </xf>
    <xf numFmtId="0" fontId="31" fillId="0" borderId="1" xfId="8" applyFont="1" applyBorder="1" applyAlignment="1">
      <alignment horizontal="center" vertical="center" wrapText="1"/>
    </xf>
    <xf numFmtId="0" fontId="31" fillId="0" borderId="2" xfId="8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31" fillId="0" borderId="1" xfId="7" applyFont="1" applyFill="1" applyBorder="1" applyAlignment="1">
      <alignment horizontal="center" vertical="center"/>
    </xf>
    <xf numFmtId="0" fontId="31" fillId="0" borderId="2" xfId="7" applyFont="1" applyFill="1" applyBorder="1" applyAlignment="1">
      <alignment horizontal="center" vertical="center"/>
    </xf>
    <xf numFmtId="0" fontId="29" fillId="0" borderId="1" xfId="8" applyFont="1" applyBorder="1" applyAlignment="1">
      <alignment horizontal="center" vertical="center" wrapText="1"/>
    </xf>
    <xf numFmtId="0" fontId="29" fillId="0" borderId="23" xfId="8" applyFont="1" applyBorder="1" applyAlignment="1">
      <alignment horizontal="center" vertical="center" wrapText="1"/>
    </xf>
    <xf numFmtId="0" fontId="29" fillId="0" borderId="2" xfId="8" applyFont="1" applyBorder="1" applyAlignment="1">
      <alignment horizontal="center" vertical="center" wrapText="1"/>
    </xf>
    <xf numFmtId="0" fontId="36" fillId="0" borderId="55" xfId="7" applyFont="1" applyBorder="1" applyAlignment="1">
      <alignment horizontal="center"/>
    </xf>
    <xf numFmtId="0" fontId="36" fillId="0" borderId="7" xfId="7" applyFont="1" applyBorder="1" applyAlignment="1">
      <alignment horizontal="center" wrapText="1"/>
    </xf>
    <xf numFmtId="0" fontId="36" fillId="0" borderId="9" xfId="7" applyFont="1" applyBorder="1" applyAlignment="1">
      <alignment horizontal="center" wrapText="1"/>
    </xf>
    <xf numFmtId="0" fontId="36" fillId="0" borderId="24" xfId="7" applyFont="1" applyBorder="1" applyAlignment="1">
      <alignment horizontal="center" wrapText="1"/>
    </xf>
    <xf numFmtId="0" fontId="36" fillId="0" borderId="7" xfId="7" applyFont="1" applyBorder="1" applyAlignment="1">
      <alignment horizontal="center" vertical="center"/>
    </xf>
    <xf numFmtId="0" fontId="36" fillId="0" borderId="9" xfId="7" applyFont="1" applyBorder="1" applyAlignment="1">
      <alignment horizontal="center" vertical="center"/>
    </xf>
    <xf numFmtId="0" fontId="36" fillId="0" borderId="24" xfId="7" applyFont="1" applyBorder="1" applyAlignment="1">
      <alignment horizontal="center" vertical="center"/>
    </xf>
    <xf numFmtId="0" fontId="31" fillId="0" borderId="58" xfId="8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30" fillId="0" borderId="58" xfId="8" applyFont="1" applyBorder="1" applyAlignment="1">
      <alignment horizontal="center" vertical="center" wrapText="1"/>
    </xf>
    <xf numFmtId="0" fontId="55" fillId="0" borderId="57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/>
    </xf>
    <xf numFmtId="0" fontId="32" fillId="0" borderId="68" xfId="0" applyFont="1" applyBorder="1" applyAlignment="1">
      <alignment horizontal="center" vertical="center" wrapText="1"/>
    </xf>
    <xf numFmtId="0" fontId="32" fillId="5" borderId="68" xfId="0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wrapText="1"/>
    </xf>
    <xf numFmtId="0" fontId="32" fillId="5" borderId="23" xfId="0" applyFont="1" applyFill="1" applyBorder="1" applyAlignment="1">
      <alignment horizontal="center" wrapText="1"/>
    </xf>
    <xf numFmtId="0" fontId="32" fillId="0" borderId="55" xfId="8" applyFont="1" applyBorder="1" applyAlignment="1">
      <alignment horizontal="center"/>
    </xf>
    <xf numFmtId="0" fontId="33" fillId="0" borderId="7" xfId="8" applyFont="1" applyBorder="1" applyAlignment="1">
      <alignment horizontal="center"/>
    </xf>
    <xf numFmtId="0" fontId="33" fillId="0" borderId="9" xfId="8" applyFont="1" applyBorder="1" applyAlignment="1">
      <alignment horizontal="center"/>
    </xf>
    <xf numFmtId="0" fontId="33" fillId="0" borderId="24" xfId="8" applyFont="1" applyBorder="1" applyAlignment="1">
      <alignment horizontal="center"/>
    </xf>
    <xf numFmtId="0" fontId="32" fillId="0" borderId="9" xfId="0" applyFont="1" applyBorder="1" applyAlignment="1">
      <alignment horizontal="center"/>
    </xf>
    <xf numFmtId="0" fontId="37" fillId="0" borderId="55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9" xfId="0" applyFont="1" applyBorder="1" applyAlignment="1">
      <alignment horizontal="center"/>
    </xf>
    <xf numFmtId="0" fontId="36" fillId="0" borderId="24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7" fillId="0" borderId="24" xfId="0" applyFont="1" applyBorder="1" applyAlignment="1">
      <alignment horizontal="center"/>
    </xf>
    <xf numFmtId="0" fontId="32" fillId="0" borderId="63" xfId="0" applyFont="1" applyBorder="1" applyAlignment="1">
      <alignment horizontal="center"/>
    </xf>
    <xf numFmtId="0" fontId="32" fillId="0" borderId="65" xfId="0" applyFont="1" applyBorder="1" applyAlignment="1">
      <alignment horizontal="center"/>
    </xf>
    <xf numFmtId="0" fontId="40" fillId="0" borderId="7" xfId="0" applyFont="1" applyBorder="1" applyAlignment="1">
      <alignment horizontal="center" wrapText="1"/>
    </xf>
    <xf numFmtId="0" fontId="40" fillId="0" borderId="9" xfId="0" applyFont="1" applyBorder="1" applyAlignment="1">
      <alignment horizontal="center" wrapText="1"/>
    </xf>
    <xf numFmtId="0" fontId="40" fillId="0" borderId="24" xfId="0" applyFont="1" applyBorder="1" applyAlignment="1">
      <alignment horizontal="center" wrapText="1"/>
    </xf>
    <xf numFmtId="0" fontId="40" fillId="0" borderId="7" xfId="0" applyFont="1" applyFill="1" applyBorder="1" applyAlignment="1">
      <alignment horizontal="center" wrapText="1"/>
    </xf>
    <xf numFmtId="0" fontId="40" fillId="0" borderId="9" xfId="0" applyFont="1" applyFill="1" applyBorder="1" applyAlignment="1">
      <alignment horizontal="center" wrapText="1"/>
    </xf>
    <xf numFmtId="0" fontId="40" fillId="0" borderId="24" xfId="0" applyFont="1" applyFill="1" applyBorder="1" applyAlignment="1">
      <alignment horizontal="center" wrapText="1"/>
    </xf>
    <xf numFmtId="0" fontId="32" fillId="0" borderId="58" xfId="0" applyFont="1" applyBorder="1" applyAlignment="1">
      <alignment horizontal="center" wrapText="1"/>
    </xf>
    <xf numFmtId="0" fontId="32" fillId="0" borderId="65" xfId="0" applyFont="1" applyBorder="1" applyAlignment="1">
      <alignment horizontal="center" wrapText="1"/>
    </xf>
    <xf numFmtId="0" fontId="32" fillId="0" borderId="57" xfId="0" applyFont="1" applyBorder="1" applyAlignment="1">
      <alignment horizontal="center" wrapText="1"/>
    </xf>
    <xf numFmtId="0" fontId="32" fillId="0" borderId="56" xfId="0" applyFont="1" applyBorder="1" applyAlignment="1">
      <alignment horizontal="center" wrapText="1"/>
    </xf>
    <xf numFmtId="0" fontId="33" fillId="0" borderId="65" xfId="0" applyFont="1" applyBorder="1" applyAlignment="1">
      <alignment horizontal="center" vertical="center" wrapText="1"/>
    </xf>
    <xf numFmtId="0" fontId="33" fillId="0" borderId="57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wrapText="1"/>
    </xf>
    <xf numFmtId="0" fontId="34" fillId="0" borderId="23" xfId="0" applyFont="1" applyBorder="1" applyAlignment="1">
      <alignment horizontal="center" wrapText="1"/>
    </xf>
    <xf numFmtId="0" fontId="34" fillId="0" borderId="2" xfId="0" applyFont="1" applyBorder="1" applyAlignment="1">
      <alignment horizontal="center" wrapText="1"/>
    </xf>
    <xf numFmtId="14" fontId="33" fillId="4" borderId="1" xfId="0" applyNumberFormat="1" applyFont="1" applyFill="1" applyBorder="1" applyAlignment="1">
      <alignment horizontal="center" vertical="center" textRotation="90" wrapText="1"/>
    </xf>
    <xf numFmtId="0" fontId="33" fillId="4" borderId="23" xfId="0" applyFont="1" applyFill="1" applyBorder="1" applyAlignment="1">
      <alignment horizontal="center" vertical="center" textRotation="90" wrapText="1"/>
    </xf>
    <xf numFmtId="0" fontId="0" fillId="4" borderId="23" xfId="0" applyFill="1" applyBorder="1"/>
    <xf numFmtId="0" fontId="38" fillId="0" borderId="1" xfId="0" applyFont="1" applyFill="1" applyBorder="1" applyAlignment="1">
      <alignment horizontal="center" wrapText="1"/>
    </xf>
    <xf numFmtId="0" fontId="34" fillId="0" borderId="23" xfId="0" applyFont="1" applyFill="1" applyBorder="1" applyAlignment="1">
      <alignment horizontal="center" wrapText="1"/>
    </xf>
    <xf numFmtId="0" fontId="49" fillId="0" borderId="0" xfId="0" applyFont="1" applyBorder="1" applyAlignment="1">
      <alignment horizontal="center" wrapText="1"/>
    </xf>
    <xf numFmtId="0" fontId="49" fillId="0" borderId="55" xfId="0" applyFont="1" applyBorder="1" applyAlignment="1">
      <alignment horizontal="center" wrapText="1"/>
    </xf>
    <xf numFmtId="0" fontId="33" fillId="4" borderId="7" xfId="0" applyFont="1" applyFill="1" applyBorder="1" applyAlignment="1">
      <alignment horizontal="center"/>
    </xf>
    <xf numFmtId="0" fontId="33" fillId="4" borderId="24" xfId="0" applyFont="1" applyFill="1" applyBorder="1" applyAlignment="1">
      <alignment horizontal="center"/>
    </xf>
    <xf numFmtId="0" fontId="38" fillId="3" borderId="1" xfId="0" applyFont="1" applyFill="1" applyBorder="1" applyAlignment="1">
      <alignment horizontal="center" wrapText="1"/>
    </xf>
    <xf numFmtId="0" fontId="34" fillId="3" borderId="23" xfId="0" applyFont="1" applyFill="1" applyBorder="1" applyAlignment="1">
      <alignment horizontal="center" wrapText="1"/>
    </xf>
    <xf numFmtId="0" fontId="34" fillId="3" borderId="2" xfId="0" applyFont="1" applyFill="1" applyBorder="1" applyAlignment="1">
      <alignment horizontal="center" wrapText="1"/>
    </xf>
    <xf numFmtId="0" fontId="29" fillId="0" borderId="65" xfId="0" applyFont="1" applyBorder="1" applyAlignment="1">
      <alignment horizontal="center" vertical="center" wrapText="1"/>
    </xf>
    <xf numFmtId="0" fontId="29" fillId="0" borderId="57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 wrapText="1"/>
    </xf>
    <xf numFmtId="0" fontId="33" fillId="0" borderId="58" xfId="0" applyFont="1" applyFill="1" applyBorder="1" applyAlignment="1">
      <alignment horizontal="center" vertical="center" wrapText="1"/>
    </xf>
    <xf numFmtId="0" fontId="29" fillId="0" borderId="65" xfId="0" applyFont="1" applyFill="1" applyBorder="1" applyAlignment="1">
      <alignment horizontal="center" vertical="center" wrapText="1"/>
    </xf>
    <xf numFmtId="0" fontId="29" fillId="0" borderId="57" xfId="0" applyFont="1" applyFill="1" applyBorder="1" applyAlignment="1">
      <alignment horizontal="center" vertical="center" wrapText="1"/>
    </xf>
    <xf numFmtId="0" fontId="29" fillId="0" borderId="56" xfId="0" applyFont="1" applyFill="1" applyBorder="1" applyAlignment="1">
      <alignment horizontal="center" vertical="center" wrapText="1"/>
    </xf>
  </cellXfs>
  <cellStyles count="19">
    <cellStyle name="Обычный" xfId="0" builtinId="0"/>
    <cellStyle name="Обычный 2" xfId="1"/>
    <cellStyle name="Обычный 2 2" xfId="2"/>
    <cellStyle name="Обычный 2 2 2" xfId="3"/>
    <cellStyle name="Обычный 3" xfId="4"/>
    <cellStyle name="Обычный_ANALIS" xfId="5"/>
    <cellStyle name="Обычный_ВодкаРайоны2003" xfId="6"/>
    <cellStyle name="Обычный_декабрь 2006" xfId="7"/>
    <cellStyle name="Обычный_инфор" xfId="8"/>
    <cellStyle name="Обычный_Июнь 2006" xfId="9"/>
    <cellStyle name="Обычный_Лист1" xfId="10"/>
    <cellStyle name="Обычный_Май  2004" xfId="11"/>
    <cellStyle name="Обычный_Март 2008" xfId="12"/>
    <cellStyle name="Обычный_Октябрь 2007" xfId="13"/>
    <cellStyle name="Обычный_Разбивка по месяцам 2007" xfId="14"/>
    <cellStyle name="Обычный_Старошайговский-АПК" xfId="15"/>
    <cellStyle name="Финансовый" xfId="16" builtinId="3"/>
    <cellStyle name="Финансовый 2" xfId="17"/>
    <cellStyle name="Финансовый_Октябрь 200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U53"/>
  <sheetViews>
    <sheetView zoomScale="75" zoomScaleNormal="75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G15" sqref="G15"/>
    </sheetView>
  </sheetViews>
  <sheetFormatPr defaultRowHeight="15"/>
  <cols>
    <col min="1" max="1" width="18.54296875" customWidth="1"/>
    <col min="2" max="2" width="6.81640625" customWidth="1"/>
    <col min="3" max="3" width="7.54296875" customWidth="1"/>
    <col min="4" max="4" width="8.08984375" customWidth="1"/>
    <col min="5" max="5" width="6.08984375" customWidth="1"/>
    <col min="6" max="6" width="7.54296875" customWidth="1"/>
    <col min="7" max="7" width="8.1796875" customWidth="1"/>
    <col min="8" max="8" width="6.1796875" customWidth="1"/>
    <col min="9" max="10" width="7.81640625" customWidth="1"/>
    <col min="11" max="11" width="6.453125" customWidth="1"/>
    <col min="12" max="12" width="7.36328125" customWidth="1"/>
    <col min="13" max="13" width="8" style="422" customWidth="1"/>
    <col min="14" max="14" width="7.36328125" customWidth="1"/>
    <col min="15" max="15" width="6.90625" customWidth="1"/>
    <col min="16" max="16" width="6.1796875" customWidth="1"/>
    <col min="17" max="17" width="24.6328125" customWidth="1"/>
    <col min="19" max="19" width="9.1796875" customWidth="1"/>
  </cols>
  <sheetData>
    <row r="1" spans="1:20" s="415" customFormat="1" ht="18" customHeight="1">
      <c r="A1" s="857" t="s">
        <v>417</v>
      </c>
      <c r="B1" s="857"/>
      <c r="C1" s="857"/>
      <c r="D1" s="857"/>
      <c r="E1" s="857"/>
      <c r="F1" s="857"/>
      <c r="G1" s="857"/>
      <c r="H1" s="857"/>
      <c r="I1" s="857"/>
      <c r="J1" s="857"/>
      <c r="K1" s="857"/>
      <c r="L1" s="857"/>
      <c r="M1" s="857"/>
      <c r="N1" s="857"/>
      <c r="O1" s="857"/>
      <c r="P1" s="857"/>
      <c r="Q1" s="38"/>
      <c r="R1" s="38"/>
      <c r="S1" s="38"/>
      <c r="T1" s="38"/>
    </row>
    <row r="2" spans="1:20" s="415" customFormat="1" ht="18" customHeight="1" thickBot="1">
      <c r="A2" s="858" t="s">
        <v>384</v>
      </c>
      <c r="B2" s="858"/>
      <c r="C2" s="858"/>
      <c r="D2" s="858"/>
      <c r="E2" s="858"/>
      <c r="F2" s="858"/>
      <c r="G2" s="858"/>
      <c r="H2" s="858"/>
      <c r="I2" s="858"/>
      <c r="J2" s="858"/>
      <c r="K2" s="858"/>
      <c r="L2" s="859"/>
      <c r="M2" s="859"/>
      <c r="N2" s="859"/>
      <c r="O2" s="859"/>
      <c r="P2" s="859"/>
      <c r="Q2" s="37"/>
      <c r="R2" s="37"/>
      <c r="S2" s="37" t="s">
        <v>291</v>
      </c>
      <c r="T2" s="37"/>
    </row>
    <row r="3" spans="1:20" ht="26.4" customHeight="1">
      <c r="A3" s="854" t="s">
        <v>170</v>
      </c>
      <c r="B3" s="854" t="s">
        <v>171</v>
      </c>
      <c r="C3" s="860" t="s">
        <v>338</v>
      </c>
      <c r="D3" s="860" t="s">
        <v>339</v>
      </c>
      <c r="E3" s="860" t="s">
        <v>337</v>
      </c>
      <c r="F3" s="854" t="s">
        <v>113</v>
      </c>
      <c r="G3" s="854" t="s">
        <v>114</v>
      </c>
      <c r="H3" s="854" t="s">
        <v>172</v>
      </c>
      <c r="I3" s="854" t="s">
        <v>173</v>
      </c>
      <c r="J3" s="854" t="s">
        <v>340</v>
      </c>
      <c r="K3" s="856" t="s">
        <v>337</v>
      </c>
      <c r="L3" s="851" t="s">
        <v>385</v>
      </c>
      <c r="M3" s="852"/>
      <c r="N3" s="852"/>
      <c r="O3" s="852"/>
      <c r="P3" s="853"/>
      <c r="R3" s="2" t="s">
        <v>0</v>
      </c>
      <c r="S3" s="2" t="s">
        <v>1</v>
      </c>
      <c r="T3" s="3" t="s">
        <v>3</v>
      </c>
    </row>
    <row r="4" spans="1:20" ht="48" customHeight="1" thickBot="1">
      <c r="A4" s="855"/>
      <c r="B4" s="855"/>
      <c r="C4" s="861"/>
      <c r="D4" s="861"/>
      <c r="E4" s="861"/>
      <c r="F4" s="855"/>
      <c r="G4" s="855"/>
      <c r="H4" s="855"/>
      <c r="I4" s="855"/>
      <c r="J4" s="855"/>
      <c r="K4" s="855"/>
      <c r="L4" s="498" t="s">
        <v>0</v>
      </c>
      <c r="M4" s="500" t="s">
        <v>72</v>
      </c>
      <c r="N4" s="499" t="s">
        <v>6</v>
      </c>
      <c r="O4" s="416" t="s">
        <v>336</v>
      </c>
      <c r="P4" s="417" t="s">
        <v>337</v>
      </c>
      <c r="R4" s="100" t="s">
        <v>4</v>
      </c>
      <c r="S4" s="100" t="s">
        <v>4</v>
      </c>
      <c r="T4" s="685">
        <v>2016</v>
      </c>
    </row>
    <row r="5" spans="1:20" ht="31.95" customHeight="1">
      <c r="A5" s="663" t="s">
        <v>232</v>
      </c>
      <c r="B5" s="297" t="s">
        <v>73</v>
      </c>
      <c r="C5" s="699">
        <v>9453.2000000000007</v>
      </c>
      <c r="D5" s="700">
        <v>8541</v>
      </c>
      <c r="E5" s="701">
        <f>D5/C5*100</f>
        <v>90.350357550882237</v>
      </c>
      <c r="F5" s="702">
        <f>L5+R5</f>
        <v>4358</v>
      </c>
      <c r="G5" s="703">
        <f>M5+S5</f>
        <v>3982.6</v>
      </c>
      <c r="H5" s="703">
        <f>SUM(G5/F5)*100</f>
        <v>91.385956860945385</v>
      </c>
      <c r="I5" s="703">
        <f>G5/D5*100</f>
        <v>46.629200327830461</v>
      </c>
      <c r="J5" s="704">
        <v>3780.5</v>
      </c>
      <c r="K5" s="705">
        <f>SUM(G5/J5)*100</f>
        <v>105.3458537230525</v>
      </c>
      <c r="L5" s="706">
        <v>593</v>
      </c>
      <c r="M5" s="707">
        <v>547.9</v>
      </c>
      <c r="N5" s="704">
        <f>SUM(M5/L5)*100</f>
        <v>92.394603709949408</v>
      </c>
      <c r="O5" s="708">
        <v>537</v>
      </c>
      <c r="P5" s="709">
        <f>SUM(M5/O5)*100</f>
        <v>102.02979515828679</v>
      </c>
      <c r="Q5" s="85" t="s">
        <v>135</v>
      </c>
      <c r="R5" s="686">
        <v>3765</v>
      </c>
      <c r="S5" s="7">
        <v>3434.7</v>
      </c>
      <c r="T5" s="6">
        <v>4036.8</v>
      </c>
    </row>
    <row r="6" spans="1:20" ht="7.95" customHeight="1" thickBot="1">
      <c r="A6" s="663"/>
      <c r="B6" s="297"/>
      <c r="C6" s="699"/>
      <c r="D6" s="700"/>
      <c r="E6" s="701"/>
      <c r="F6" s="702"/>
      <c r="G6" s="703"/>
      <c r="H6" s="703"/>
      <c r="I6" s="703"/>
      <c r="J6" s="710"/>
      <c r="K6" s="705"/>
      <c r="L6" s="711"/>
      <c r="M6" s="707"/>
      <c r="N6" s="712"/>
      <c r="O6" s="710"/>
      <c r="P6" s="713"/>
      <c r="Q6" s="85"/>
      <c r="R6" s="686"/>
      <c r="S6" s="185"/>
      <c r="T6" s="687"/>
    </row>
    <row r="7" spans="1:20" ht="19.2" customHeight="1">
      <c r="A7" s="664" t="s">
        <v>186</v>
      </c>
      <c r="B7" s="145" t="s">
        <v>7</v>
      </c>
      <c r="C7" s="714">
        <v>28194.5</v>
      </c>
      <c r="D7" s="715">
        <v>29100</v>
      </c>
      <c r="E7" s="716">
        <f>D7/C7*100</f>
        <v>103.21161928744968</v>
      </c>
      <c r="F7" s="702">
        <f>L7+R7</f>
        <v>14773</v>
      </c>
      <c r="G7" s="703">
        <f>M7+S7</f>
        <v>16033.1</v>
      </c>
      <c r="H7" s="146">
        <f>SUM(G7/F7)*100</f>
        <v>108.52975021999593</v>
      </c>
      <c r="I7" s="146">
        <f>G7/D7*100</f>
        <v>55.096563573883159</v>
      </c>
      <c r="J7" s="704">
        <f>T7+O7</f>
        <v>14298</v>
      </c>
      <c r="K7" s="718">
        <f>SUM(G7/J7)*100</f>
        <v>112.13526367324103</v>
      </c>
      <c r="L7" s="719">
        <v>2598</v>
      </c>
      <c r="M7" s="720">
        <v>2831.4</v>
      </c>
      <c r="N7" s="717">
        <f>SUM(M7/L7)*100</f>
        <v>108.98383371824481</v>
      </c>
      <c r="O7" s="717">
        <v>2597.4</v>
      </c>
      <c r="P7" s="721">
        <f>SUM(M7/O7)*100</f>
        <v>109.00900900900901</v>
      </c>
      <c r="Q7" s="71" t="s">
        <v>186</v>
      </c>
      <c r="R7" s="686">
        <v>12175</v>
      </c>
      <c r="S7" s="185">
        <v>13201.7</v>
      </c>
      <c r="T7" s="298">
        <v>11700.6</v>
      </c>
    </row>
    <row r="8" spans="1:20" ht="6.6" customHeight="1" thickBot="1">
      <c r="A8" s="490"/>
      <c r="B8" s="145"/>
      <c r="C8" s="714"/>
      <c r="D8" s="715"/>
      <c r="E8" s="722"/>
      <c r="F8" s="723"/>
      <c r="G8" s="146"/>
      <c r="H8" s="146"/>
      <c r="I8" s="146"/>
      <c r="J8" s="717"/>
      <c r="K8" s="718"/>
      <c r="L8" s="724"/>
      <c r="M8" s="720"/>
      <c r="N8" s="717"/>
      <c r="O8" s="717"/>
      <c r="P8" s="721"/>
      <c r="Q8" s="86"/>
      <c r="R8" s="686"/>
      <c r="S8" s="185"/>
      <c r="T8" s="298"/>
    </row>
    <row r="9" spans="1:20" ht="17.399999999999999" customHeight="1">
      <c r="A9" s="664" t="s">
        <v>187</v>
      </c>
      <c r="B9" s="145" t="s">
        <v>7</v>
      </c>
      <c r="C9" s="714">
        <v>928.2</v>
      </c>
      <c r="D9" s="715">
        <v>1050</v>
      </c>
      <c r="E9" s="716">
        <f>D9/C9*100</f>
        <v>113.12217194570135</v>
      </c>
      <c r="F9" s="702">
        <f>L9+R9</f>
        <v>451</v>
      </c>
      <c r="G9" s="703">
        <f>M9+S9</f>
        <v>237.79999999999998</v>
      </c>
      <c r="H9" s="146">
        <f>SUM(G9/F9)*100</f>
        <v>52.72727272727272</v>
      </c>
      <c r="I9" s="146">
        <f>G9/D9*100</f>
        <v>22.647619047619045</v>
      </c>
      <c r="J9" s="704">
        <f>T9+O9</f>
        <v>645.4</v>
      </c>
      <c r="K9" s="718">
        <f>SUM(G9/J9)*100</f>
        <v>36.845367214130768</v>
      </c>
      <c r="L9" s="724">
        <v>87</v>
      </c>
      <c r="M9" s="720">
        <v>41.1</v>
      </c>
      <c r="N9" s="717">
        <f>SUM(M9/L9)*100</f>
        <v>47.241379310344826</v>
      </c>
      <c r="O9" s="717">
        <v>47.5</v>
      </c>
      <c r="P9" s="721">
        <f>SUM(M9/O9)*100</f>
        <v>86.526315789473685</v>
      </c>
      <c r="Q9" s="71" t="s">
        <v>187</v>
      </c>
      <c r="R9" s="185">
        <v>364</v>
      </c>
      <c r="S9" s="185">
        <v>196.7</v>
      </c>
      <c r="T9" s="298">
        <v>597.9</v>
      </c>
    </row>
    <row r="10" spans="1:20" ht="7.2" customHeight="1" thickBot="1">
      <c r="A10" s="664"/>
      <c r="B10" s="145"/>
      <c r="C10" s="714"/>
      <c r="D10" s="715"/>
      <c r="E10" s="716"/>
      <c r="F10" s="723"/>
      <c r="G10" s="146"/>
      <c r="H10" s="146"/>
      <c r="I10" s="146"/>
      <c r="J10" s="717"/>
      <c r="K10" s="718"/>
      <c r="L10" s="724"/>
      <c r="M10" s="720"/>
      <c r="N10" s="717"/>
      <c r="O10" s="717"/>
      <c r="P10" s="721"/>
      <c r="Q10" s="86"/>
      <c r="R10" s="686"/>
      <c r="S10" s="185"/>
      <c r="T10" s="298"/>
    </row>
    <row r="11" spans="1:20" ht="40.200000000000003" customHeight="1">
      <c r="A11" s="760" t="s">
        <v>233</v>
      </c>
      <c r="B11" s="224" t="s">
        <v>192</v>
      </c>
      <c r="C11" s="714">
        <v>122509</v>
      </c>
      <c r="D11" s="715">
        <v>108620</v>
      </c>
      <c r="E11" s="716">
        <f>D11/C11*100</f>
        <v>88.662873748051169</v>
      </c>
      <c r="F11" s="831">
        <v>53530</v>
      </c>
      <c r="G11" s="835">
        <v>59825</v>
      </c>
      <c r="H11" s="720">
        <f>SUM(G11/F11)*100</f>
        <v>111.75976088174855</v>
      </c>
      <c r="I11" s="720">
        <f>G11/D11*100</f>
        <v>55.077333824341743</v>
      </c>
      <c r="J11" s="704">
        <v>17142</v>
      </c>
      <c r="K11" s="731">
        <f>SUM(G11/J11)*100</f>
        <v>348.99661649749152</v>
      </c>
      <c r="L11" s="724"/>
      <c r="M11" s="720"/>
      <c r="N11" s="717"/>
      <c r="O11" s="717"/>
      <c r="P11" s="721"/>
      <c r="Q11" s="86"/>
      <c r="R11" s="686"/>
      <c r="S11" s="185"/>
      <c r="T11" s="298"/>
    </row>
    <row r="12" spans="1:20" ht="6.6" customHeight="1" thickBot="1">
      <c r="A12" s="490"/>
      <c r="B12" s="491"/>
      <c r="C12" s="714"/>
      <c r="D12" s="715"/>
      <c r="E12" s="722"/>
      <c r="F12" s="725"/>
      <c r="G12" s="726"/>
      <c r="H12" s="726"/>
      <c r="I12" s="726"/>
      <c r="J12" s="727"/>
      <c r="K12" s="728"/>
      <c r="L12" s="729"/>
      <c r="M12" s="726"/>
      <c r="N12" s="727"/>
      <c r="O12" s="727"/>
      <c r="P12" s="730"/>
      <c r="Q12" s="86"/>
      <c r="R12" s="495"/>
      <c r="S12" s="449"/>
      <c r="T12" s="186"/>
    </row>
    <row r="13" spans="1:20" ht="28.2" customHeight="1">
      <c r="A13" s="492" t="s">
        <v>160</v>
      </c>
      <c r="B13" s="491" t="s">
        <v>8</v>
      </c>
      <c r="C13" s="714">
        <v>984594.6</v>
      </c>
      <c r="D13" s="715">
        <v>1058787</v>
      </c>
      <c r="E13" s="716">
        <f>D13/C13*100</f>
        <v>107.53532469099466</v>
      </c>
      <c r="F13" s="834">
        <f>L13+R13</f>
        <v>436878</v>
      </c>
      <c r="G13" s="835">
        <f>M13+S13</f>
        <v>447550.60000000003</v>
      </c>
      <c r="H13" s="836">
        <f>SUM(G13/F13)*100</f>
        <v>102.44292456933057</v>
      </c>
      <c r="I13" s="836">
        <f>G13/D13*100</f>
        <v>42.270126097128127</v>
      </c>
      <c r="J13" s="837">
        <f>T13+O13</f>
        <v>428019.3</v>
      </c>
      <c r="K13" s="838">
        <f>SUM(G13/J13)*100</f>
        <v>104.56318208080806</v>
      </c>
      <c r="L13" s="839">
        <v>85717</v>
      </c>
      <c r="M13" s="836">
        <v>91130.7</v>
      </c>
      <c r="N13" s="836">
        <f>SUM(M13/L13)*100</f>
        <v>106.31578333352776</v>
      </c>
      <c r="O13" s="836">
        <v>85827.5</v>
      </c>
      <c r="P13" s="840">
        <f>SUM(M13/O13)*100</f>
        <v>106.17890536250036</v>
      </c>
      <c r="Q13" s="85" t="s">
        <v>134</v>
      </c>
      <c r="R13" s="686">
        <v>351161</v>
      </c>
      <c r="S13" s="185">
        <v>356419.9</v>
      </c>
      <c r="T13" s="298">
        <v>342191.8</v>
      </c>
    </row>
    <row r="14" spans="1:20" ht="6" customHeight="1" thickBot="1">
      <c r="A14" s="493"/>
      <c r="B14" s="491"/>
      <c r="C14" s="714"/>
      <c r="D14" s="715"/>
      <c r="E14" s="722"/>
      <c r="F14" s="841"/>
      <c r="G14" s="842"/>
      <c r="H14" s="836"/>
      <c r="I14" s="836"/>
      <c r="J14" s="836"/>
      <c r="K14" s="838"/>
      <c r="L14" s="839"/>
      <c r="M14" s="836"/>
      <c r="N14" s="836"/>
      <c r="O14" s="836"/>
      <c r="P14" s="840"/>
      <c r="Q14" s="85"/>
      <c r="R14" s="484"/>
      <c r="S14" s="484"/>
      <c r="T14" s="298"/>
    </row>
    <row r="15" spans="1:20" ht="28.95" customHeight="1">
      <c r="A15" s="492" t="s">
        <v>181</v>
      </c>
      <c r="B15" s="494" t="s">
        <v>9</v>
      </c>
      <c r="C15" s="735">
        <v>6824.1</v>
      </c>
      <c r="D15" s="736">
        <v>7268</v>
      </c>
      <c r="E15" s="716">
        <f>D15/C15*100</f>
        <v>106.50488709133805</v>
      </c>
      <c r="F15" s="834">
        <f>L15+R15</f>
        <v>3390</v>
      </c>
      <c r="G15" s="835">
        <f>M15+S15</f>
        <v>3395.4</v>
      </c>
      <c r="H15" s="836">
        <f>SUM(G15/F15)*100</f>
        <v>100.15929203539824</v>
      </c>
      <c r="I15" s="836">
        <f>G15/D15*100</f>
        <v>46.717116125481567</v>
      </c>
      <c r="J15" s="837">
        <v>3022.9</v>
      </c>
      <c r="K15" s="838">
        <f>SUM(G15/J15)*100</f>
        <v>112.32260412186972</v>
      </c>
      <c r="L15" s="839">
        <v>658</v>
      </c>
      <c r="M15" s="836">
        <v>661.6</v>
      </c>
      <c r="N15" s="836">
        <f>SUM(M15/L15)*100</f>
        <v>100.54711246200607</v>
      </c>
      <c r="O15" s="836">
        <v>651.20000000000005</v>
      </c>
      <c r="P15" s="840">
        <f>SUM(M15/O15)*100</f>
        <v>101.59705159705159</v>
      </c>
      <c r="Q15" s="85" t="s">
        <v>71</v>
      </c>
      <c r="R15" s="686">
        <v>2732</v>
      </c>
      <c r="S15" s="185">
        <v>2733.8</v>
      </c>
      <c r="T15" s="298">
        <v>2374.6999999999998</v>
      </c>
    </row>
    <row r="16" spans="1:20" ht="6.6" customHeight="1" thickBot="1">
      <c r="A16" s="493"/>
      <c r="B16" s="148"/>
      <c r="C16" s="735"/>
      <c r="D16" s="736"/>
      <c r="E16" s="737"/>
      <c r="F16" s="733"/>
      <c r="G16" s="734"/>
      <c r="H16" s="720"/>
      <c r="I16" s="720"/>
      <c r="J16" s="738"/>
      <c r="K16" s="731"/>
      <c r="L16" s="732"/>
      <c r="M16" s="739"/>
      <c r="N16" s="727"/>
      <c r="O16" s="738"/>
      <c r="P16" s="721"/>
      <c r="Q16" s="85"/>
      <c r="R16" s="484"/>
      <c r="S16" s="484"/>
      <c r="T16" s="420"/>
    </row>
    <row r="17" spans="1:21" s="422" customFormat="1" ht="16.2" customHeight="1">
      <c r="A17" s="493" t="s">
        <v>10</v>
      </c>
      <c r="B17" s="491" t="s">
        <v>8</v>
      </c>
      <c r="C17" s="714">
        <v>56837.599999999999</v>
      </c>
      <c r="D17" s="715">
        <v>55694.5</v>
      </c>
      <c r="E17" s="716">
        <f>D17/C17*100</f>
        <v>97.988831337002267</v>
      </c>
      <c r="F17" s="832">
        <v>28783.4</v>
      </c>
      <c r="G17" s="740">
        <v>29752.7</v>
      </c>
      <c r="H17" s="720">
        <f>SUM(G17/F17)*100</f>
        <v>103.36756602764092</v>
      </c>
      <c r="I17" s="720">
        <f>G17/D17*100</f>
        <v>53.421253445133722</v>
      </c>
      <c r="J17" s="704">
        <v>24625.599999999999</v>
      </c>
      <c r="K17" s="731">
        <f>SUM(G17/J17)*100</f>
        <v>120.82020336560329</v>
      </c>
      <c r="L17" s="732">
        <v>2511.4</v>
      </c>
      <c r="M17" s="720">
        <v>3284.7</v>
      </c>
      <c r="N17" s="720">
        <f>SUM(M17/L17)*100</f>
        <v>130.79159034801305</v>
      </c>
      <c r="O17" s="720">
        <v>5429.7</v>
      </c>
      <c r="P17" s="788">
        <f>SUM(M17/O17)*100</f>
        <v>60.495054975413012</v>
      </c>
      <c r="Q17" s="789" t="s">
        <v>10</v>
      </c>
      <c r="R17" s="448">
        <v>26271.9</v>
      </c>
      <c r="S17" s="448">
        <v>26468</v>
      </c>
      <c r="T17" s="448">
        <v>24625.599999999999</v>
      </c>
    </row>
    <row r="18" spans="1:21" ht="10.95" customHeight="1" thickBot="1">
      <c r="A18" s="493"/>
      <c r="B18" s="145"/>
      <c r="C18" s="714"/>
      <c r="D18" s="715"/>
      <c r="E18" s="722"/>
      <c r="F18" s="741"/>
      <c r="G18" s="146"/>
      <c r="H18" s="146"/>
      <c r="I18" s="146"/>
      <c r="J18" s="146"/>
      <c r="K18" s="718"/>
      <c r="L18" s="724"/>
      <c r="M18" s="720"/>
      <c r="N18" s="717"/>
      <c r="O18" s="717"/>
      <c r="P18" s="721"/>
      <c r="Q18" s="85"/>
      <c r="R18" s="185"/>
      <c r="S18" s="185"/>
      <c r="T18" s="185"/>
    </row>
    <row r="19" spans="1:21" ht="17.399999999999999" customHeight="1">
      <c r="A19" s="493" t="s">
        <v>139</v>
      </c>
      <c r="B19" s="145" t="s">
        <v>140</v>
      </c>
      <c r="C19" s="714">
        <v>5116.6000000000004</v>
      </c>
      <c r="D19" s="715">
        <v>5350</v>
      </c>
      <c r="E19" s="716">
        <f>D19/C19*100</f>
        <v>104.56162295274206</v>
      </c>
      <c r="F19" s="742">
        <v>1300</v>
      </c>
      <c r="G19" s="703">
        <f>M19+S19</f>
        <v>1461.6</v>
      </c>
      <c r="H19" s="720">
        <f>SUM(G19/F19)*100</f>
        <v>112.43076923076923</v>
      </c>
      <c r="I19" s="146">
        <f>G19/D19*100</f>
        <v>27.319626168224296</v>
      </c>
      <c r="J19" s="704">
        <f>T19+O19</f>
        <v>1667.7</v>
      </c>
      <c r="K19" s="743">
        <f>SUM(G19/J19)*100</f>
        <v>87.641662169454932</v>
      </c>
      <c r="L19" s="724"/>
      <c r="M19" s="720">
        <v>83.8</v>
      </c>
      <c r="N19" s="717"/>
      <c r="O19" s="717">
        <v>233.2</v>
      </c>
      <c r="P19" s="721">
        <f>SUM(M19/O19)*100</f>
        <v>35.934819897084047</v>
      </c>
      <c r="Q19" s="85" t="s">
        <v>139</v>
      </c>
      <c r="R19" s="688">
        <v>700</v>
      </c>
      <c r="S19" s="185">
        <v>1377.8</v>
      </c>
      <c r="T19" s="185">
        <v>1434.5</v>
      </c>
    </row>
    <row r="20" spans="1:21" ht="10.95" customHeight="1" thickBot="1">
      <c r="A20" s="493"/>
      <c r="B20" s="145"/>
      <c r="C20" s="714"/>
      <c r="D20" s="715"/>
      <c r="E20" s="716"/>
      <c r="F20" s="744"/>
      <c r="G20" s="146"/>
      <c r="H20" s="717"/>
      <c r="I20" s="146"/>
      <c r="J20" s="146"/>
      <c r="K20" s="743"/>
      <c r="L20" s="724"/>
      <c r="M20" s="720"/>
      <c r="N20" s="717"/>
      <c r="O20" s="717"/>
      <c r="P20" s="721"/>
      <c r="Q20" s="84"/>
      <c r="R20" s="298"/>
      <c r="S20" s="185"/>
      <c r="T20" s="185"/>
    </row>
    <row r="21" spans="1:21" ht="27.6" customHeight="1" thickBot="1">
      <c r="A21" s="761" t="s">
        <v>190</v>
      </c>
      <c r="B21" s="224" t="s">
        <v>191</v>
      </c>
      <c r="C21" s="714"/>
      <c r="D21" s="715"/>
      <c r="E21" s="716"/>
      <c r="F21" s="741"/>
      <c r="G21" s="146">
        <v>10884.4</v>
      </c>
      <c r="H21" s="717"/>
      <c r="I21" s="146"/>
      <c r="J21" s="704">
        <v>10874.8</v>
      </c>
      <c r="K21" s="743">
        <f>SUM(G21/J21)*100</f>
        <v>100.08827748556295</v>
      </c>
      <c r="L21" s="745"/>
      <c r="M21" s="720"/>
      <c r="N21" s="717"/>
      <c r="O21" s="717"/>
      <c r="P21" s="721"/>
      <c r="Q21" s="84"/>
      <c r="R21" s="185"/>
      <c r="S21" s="185"/>
      <c r="T21" s="185"/>
    </row>
    <row r="22" spans="1:21" ht="18.600000000000001" customHeight="1">
      <c r="A22" s="693" t="s">
        <v>174</v>
      </c>
      <c r="B22" s="694" t="s">
        <v>2</v>
      </c>
      <c r="C22" s="746">
        <v>107.4</v>
      </c>
      <c r="D22" s="747">
        <v>110</v>
      </c>
      <c r="E22" s="748">
        <f>D22/C22*100</f>
        <v>102.42085661080074</v>
      </c>
      <c r="F22" s="749">
        <v>110</v>
      </c>
      <c r="G22" s="833">
        <v>107</v>
      </c>
      <c r="H22" s="750">
        <f>SUM(G22/F22)*100</f>
        <v>97.27272727272728</v>
      </c>
      <c r="I22" s="410"/>
      <c r="J22" s="704">
        <v>108.2</v>
      </c>
      <c r="K22" s="751">
        <f>SUM(G22/J22)*100</f>
        <v>98.890942698706098</v>
      </c>
      <c r="L22" s="752"/>
      <c r="M22" s="750"/>
      <c r="N22" s="753"/>
      <c r="O22" s="696"/>
      <c r="P22" s="754"/>
      <c r="Q22" s="84" t="s">
        <v>136</v>
      </c>
      <c r="R22" s="298">
        <v>110</v>
      </c>
      <c r="S22" s="7"/>
      <c r="T22" s="146"/>
    </row>
    <row r="23" spans="1:21" ht="51.6" customHeight="1">
      <c r="A23" s="762" t="s">
        <v>377</v>
      </c>
      <c r="B23" s="695" t="s">
        <v>2</v>
      </c>
      <c r="C23" s="756"/>
      <c r="D23" s="756">
        <v>1.9</v>
      </c>
      <c r="E23" s="757"/>
      <c r="F23" s="758">
        <v>1.9</v>
      </c>
      <c r="G23" s="758">
        <v>1</v>
      </c>
      <c r="H23" s="759">
        <f>G23/F23*100</f>
        <v>52.631578947368418</v>
      </c>
      <c r="I23" s="146"/>
      <c r="J23" s="146"/>
      <c r="K23" s="717"/>
      <c r="L23" s="755"/>
      <c r="M23" s="720"/>
      <c r="N23" s="727"/>
      <c r="O23" s="717"/>
      <c r="P23" s="717"/>
      <c r="Q23" s="691"/>
      <c r="R23" s="689">
        <v>0</v>
      </c>
      <c r="S23" s="692">
        <v>0</v>
      </c>
      <c r="T23" s="690">
        <v>0</v>
      </c>
    </row>
    <row r="24" spans="1:21" ht="66.599999999999994" customHeight="1">
      <c r="A24" s="763" t="s">
        <v>376</v>
      </c>
      <c r="B24" s="697" t="s">
        <v>2</v>
      </c>
      <c r="C24" s="756"/>
      <c r="D24" s="756">
        <v>97.9</v>
      </c>
      <c r="E24" s="757"/>
      <c r="F24" s="758">
        <v>93.8</v>
      </c>
      <c r="G24" s="758">
        <v>73.900000000000006</v>
      </c>
      <c r="H24" s="759"/>
      <c r="I24" s="698"/>
      <c r="J24" s="698"/>
      <c r="K24" s="758"/>
      <c r="L24" s="755"/>
      <c r="M24" s="720"/>
      <c r="N24" s="727"/>
      <c r="O24" s="717"/>
      <c r="P24" s="717"/>
      <c r="Q24" s="691"/>
      <c r="R24" s="689"/>
      <c r="S24" s="692"/>
      <c r="T24" s="690"/>
      <c r="U24" t="s">
        <v>378</v>
      </c>
    </row>
    <row r="25" spans="1:21" ht="26.4" customHeight="1">
      <c r="A25" s="418" t="s">
        <v>289</v>
      </c>
      <c r="B25" s="419"/>
      <c r="C25" s="419"/>
      <c r="D25" s="419"/>
      <c r="E25" s="419"/>
      <c r="F25" s="419"/>
      <c r="G25" s="419"/>
      <c r="H25" s="419"/>
      <c r="I25" s="419"/>
      <c r="J25" s="419"/>
      <c r="K25" s="419"/>
      <c r="L25" s="419"/>
      <c r="M25" s="462"/>
      <c r="N25" s="419"/>
      <c r="O25" s="419"/>
      <c r="P25" s="419"/>
      <c r="Q25" s="625"/>
      <c r="R25" s="496"/>
      <c r="S25" s="496"/>
      <c r="T25" s="496"/>
    </row>
    <row r="26" spans="1:21" ht="15.6">
      <c r="A26" s="39"/>
      <c r="B26" s="9"/>
      <c r="C26" s="9"/>
      <c r="D26" s="9"/>
      <c r="E26" s="9"/>
      <c r="F26" s="9"/>
      <c r="G26" s="9"/>
      <c r="R26" s="496"/>
      <c r="S26" s="487"/>
      <c r="T26" s="483"/>
    </row>
    <row r="27" spans="1:21" ht="15.6">
      <c r="A27" s="39"/>
      <c r="B27" s="9"/>
      <c r="C27" s="9"/>
      <c r="D27" s="9"/>
      <c r="E27" s="9"/>
      <c r="F27" s="9">
        <v>0</v>
      </c>
      <c r="G27" s="9"/>
      <c r="H27" s="9"/>
      <c r="I27" s="9"/>
      <c r="J27" s="9">
        <v>0</v>
      </c>
      <c r="K27" s="9"/>
      <c r="L27" s="9">
        <v>0</v>
      </c>
      <c r="M27" s="463"/>
      <c r="N27" s="9"/>
      <c r="O27" s="9">
        <v>0</v>
      </c>
      <c r="P27" s="9"/>
    </row>
    <row r="28" spans="1:21" ht="15.6">
      <c r="A28" s="3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463"/>
      <c r="N28" s="9"/>
      <c r="O28" s="9"/>
      <c r="P28" s="9"/>
    </row>
    <row r="29" spans="1:21" ht="15.6">
      <c r="A29" s="3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463"/>
      <c r="N29" s="9"/>
      <c r="O29" s="9"/>
      <c r="P29" s="9"/>
    </row>
    <row r="30" spans="1:21" ht="15.6">
      <c r="A30" s="3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463"/>
      <c r="N30" s="9"/>
      <c r="O30" s="9"/>
      <c r="P30" s="9"/>
    </row>
    <row r="31" spans="1:21" ht="15.6">
      <c r="A31" s="3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463"/>
      <c r="N31" s="9"/>
      <c r="O31" s="9"/>
      <c r="P31" s="9"/>
    </row>
    <row r="32" spans="1:21" ht="15.6">
      <c r="A32" s="3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463"/>
      <c r="N32" s="9"/>
      <c r="O32" s="9"/>
      <c r="P32" s="9"/>
    </row>
    <row r="33" spans="1:16" ht="15.6">
      <c r="A33" s="3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463"/>
      <c r="N33" s="9"/>
      <c r="O33" s="9"/>
      <c r="P33" s="9"/>
    </row>
    <row r="34" spans="1:16" ht="15.6">
      <c r="A34" s="3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463"/>
      <c r="N34" s="9"/>
      <c r="O34" s="9"/>
      <c r="P34" s="9"/>
    </row>
    <row r="35" spans="1:16" ht="15.6">
      <c r="A35" s="3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463"/>
      <c r="N35" s="9"/>
      <c r="O35" s="9"/>
      <c r="P35" s="9"/>
    </row>
    <row r="36" spans="1:16" ht="15.6">
      <c r="A36" s="3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463"/>
      <c r="N36" s="9"/>
      <c r="O36" s="9"/>
      <c r="P36" s="9"/>
    </row>
    <row r="37" spans="1:16" ht="15.6">
      <c r="A37" s="3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463"/>
      <c r="N37" s="9"/>
      <c r="O37" s="9"/>
      <c r="P37" s="9"/>
    </row>
    <row r="38" spans="1:16" ht="15.6">
      <c r="A38" s="3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463"/>
      <c r="N38" s="9"/>
      <c r="O38" s="9"/>
      <c r="P38" s="9"/>
    </row>
    <row r="39" spans="1:16" ht="15.6">
      <c r="A39" s="3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463"/>
      <c r="N39" s="9"/>
      <c r="O39" s="9"/>
      <c r="P39" s="9"/>
    </row>
    <row r="40" spans="1:16" ht="15.6">
      <c r="A40" s="3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463"/>
      <c r="N40" s="9"/>
      <c r="O40" s="9"/>
      <c r="P40" s="9"/>
    </row>
    <row r="41" spans="1:16" ht="15.6">
      <c r="A41" s="3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463"/>
      <c r="N41" s="9"/>
      <c r="O41" s="9"/>
      <c r="P41" s="9"/>
    </row>
    <row r="42" spans="1:16" ht="15.6">
      <c r="A42" s="3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463"/>
      <c r="N42" s="9"/>
      <c r="O42" s="9"/>
      <c r="P42" s="9"/>
    </row>
    <row r="43" spans="1:16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463"/>
      <c r="N43" s="9"/>
      <c r="O43" s="9"/>
      <c r="P43" s="9"/>
    </row>
    <row r="44" spans="1:16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463"/>
      <c r="N44" s="9"/>
      <c r="O44" s="9"/>
      <c r="P44" s="9"/>
    </row>
    <row r="45" spans="1:16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463"/>
      <c r="N45" s="9"/>
      <c r="O45" s="9"/>
      <c r="P45" s="9"/>
    </row>
    <row r="46" spans="1:1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463"/>
      <c r="N46" s="9"/>
      <c r="O46" s="9"/>
      <c r="P46" s="9"/>
    </row>
    <row r="47" spans="1:16" ht="16.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463"/>
      <c r="N47" s="9"/>
      <c r="O47" s="9"/>
      <c r="P47" s="9"/>
    </row>
    <row r="48" spans="1:16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463"/>
      <c r="N48" s="9"/>
      <c r="O48" s="9"/>
      <c r="P48" s="9"/>
    </row>
    <row r="49" spans="1:16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463"/>
      <c r="N49" s="9"/>
      <c r="O49" s="9"/>
      <c r="P49" s="9"/>
    </row>
    <row r="50" spans="1:16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463"/>
      <c r="N50" s="9"/>
      <c r="O50" s="9"/>
      <c r="P50" s="9"/>
    </row>
    <row r="51" spans="1:16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463"/>
      <c r="N51" s="9"/>
      <c r="O51" s="9"/>
      <c r="P51" s="9"/>
    </row>
    <row r="52" spans="1:16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463"/>
      <c r="N52" s="9"/>
      <c r="O52" s="9"/>
      <c r="P52" s="9"/>
    </row>
    <row r="53" spans="1:16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463"/>
      <c r="N53" s="9"/>
      <c r="O53" s="9"/>
      <c r="P53" s="9"/>
    </row>
  </sheetData>
  <mergeCells count="14">
    <mergeCell ref="L3:P3"/>
    <mergeCell ref="I3:I4"/>
    <mergeCell ref="J3:J4"/>
    <mergeCell ref="K3:K4"/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</mergeCells>
  <pageMargins left="0.15748031496062992" right="0" top="0" bottom="0" header="0" footer="0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BB29"/>
  <sheetViews>
    <sheetView topLeftCell="A13" zoomScale="80" zoomScaleNormal="80" workbookViewId="0">
      <pane xSplit="1" topLeftCell="B1" activePane="topRight" state="frozen"/>
      <selection pane="topRight" activeCell="P23" sqref="P23"/>
    </sheetView>
  </sheetViews>
  <sheetFormatPr defaultRowHeight="15"/>
  <cols>
    <col min="1" max="1" width="14" customWidth="1"/>
    <col min="2" max="2" width="6.54296875" customWidth="1"/>
    <col min="3" max="3" width="5.1796875" customWidth="1"/>
    <col min="4" max="4" width="5.81640625" customWidth="1"/>
    <col min="5" max="5" width="7.54296875" customWidth="1"/>
    <col min="6" max="7" width="6.1796875" customWidth="1"/>
    <col min="8" max="8" width="6.90625" customWidth="1"/>
    <col min="9" max="9" width="6.81640625" customWidth="1"/>
    <col min="10" max="10" width="6.6328125" customWidth="1"/>
    <col min="11" max="11" width="8" customWidth="1"/>
    <col min="12" max="12" width="8.6328125" customWidth="1"/>
    <col min="13" max="13" width="8.36328125" customWidth="1"/>
    <col min="14" max="14" width="7.36328125" customWidth="1"/>
    <col min="15" max="15" width="5.1796875" customWidth="1"/>
    <col min="16" max="16" width="5.81640625" customWidth="1"/>
    <col min="17" max="18" width="6.1796875" customWidth="1"/>
    <col min="19" max="19" width="6.36328125" customWidth="1"/>
    <col min="20" max="20" width="11.6328125" customWidth="1"/>
    <col min="21" max="21" width="5.81640625" customWidth="1"/>
    <col min="22" max="22" width="6.54296875" customWidth="1"/>
    <col min="23" max="23" width="7" customWidth="1"/>
    <col min="24" max="24" width="6.453125" customWidth="1"/>
  </cols>
  <sheetData>
    <row r="1" spans="1:54" ht="33.75" customHeight="1" thickBot="1">
      <c r="A1" s="862" t="s">
        <v>386</v>
      </c>
      <c r="B1" s="862"/>
      <c r="C1" s="862"/>
      <c r="D1" s="862"/>
      <c r="E1" s="862"/>
      <c r="F1" s="862"/>
      <c r="G1" s="862"/>
      <c r="H1" s="862"/>
      <c r="I1" s="862"/>
      <c r="J1" s="862"/>
      <c r="K1" s="862"/>
      <c r="L1" s="862"/>
      <c r="M1" s="862"/>
      <c r="N1" s="862"/>
      <c r="O1" s="862"/>
      <c r="P1" s="862"/>
      <c r="Q1" s="862"/>
      <c r="R1" s="862"/>
    </row>
    <row r="2" spans="1:54" ht="30" customHeight="1" thickBot="1">
      <c r="A2" s="873" t="s">
        <v>153</v>
      </c>
      <c r="B2" s="866" t="s">
        <v>188</v>
      </c>
      <c r="C2" s="867"/>
      <c r="D2" s="867"/>
      <c r="E2" s="868"/>
      <c r="F2" s="866" t="s">
        <v>189</v>
      </c>
      <c r="G2" s="867"/>
      <c r="H2" s="867"/>
      <c r="I2" s="868"/>
      <c r="J2" s="866" t="s">
        <v>165</v>
      </c>
      <c r="K2" s="867"/>
      <c r="L2" s="867"/>
      <c r="M2" s="867"/>
      <c r="N2" s="868"/>
      <c r="O2" s="866" t="s">
        <v>162</v>
      </c>
      <c r="P2" s="867"/>
      <c r="Q2" s="867"/>
      <c r="R2" s="868"/>
      <c r="S2" s="871" t="s">
        <v>341</v>
      </c>
      <c r="U2" s="876" t="s">
        <v>396</v>
      </c>
      <c r="V2" s="876"/>
      <c r="W2" s="876"/>
      <c r="X2" s="876"/>
    </row>
    <row r="3" spans="1:54" ht="30" customHeight="1">
      <c r="A3" s="874"/>
      <c r="B3" s="863" t="s">
        <v>392</v>
      </c>
      <c r="C3" s="869" t="s">
        <v>395</v>
      </c>
      <c r="D3" s="863" t="s">
        <v>370</v>
      </c>
      <c r="E3" s="863" t="s">
        <v>337</v>
      </c>
      <c r="F3" s="863" t="s">
        <v>392</v>
      </c>
      <c r="G3" s="869" t="s">
        <v>395</v>
      </c>
      <c r="H3" s="863" t="s">
        <v>164</v>
      </c>
      <c r="I3" s="863" t="s">
        <v>337</v>
      </c>
      <c r="J3" s="863" t="s">
        <v>392</v>
      </c>
      <c r="K3" s="863" t="s">
        <v>395</v>
      </c>
      <c r="L3" s="863" t="s">
        <v>371</v>
      </c>
      <c r="M3" s="871" t="s">
        <v>163</v>
      </c>
      <c r="N3" s="863" t="s">
        <v>337</v>
      </c>
      <c r="O3" s="863" t="s">
        <v>392</v>
      </c>
      <c r="P3" s="863" t="s">
        <v>395</v>
      </c>
      <c r="Q3" s="863" t="s">
        <v>370</v>
      </c>
      <c r="R3" s="863" t="s">
        <v>337</v>
      </c>
      <c r="S3" s="877"/>
      <c r="U3" s="15" t="s">
        <v>90</v>
      </c>
      <c r="V3" s="15" t="s">
        <v>89</v>
      </c>
      <c r="W3" s="16" t="s">
        <v>52</v>
      </c>
      <c r="X3" s="16" t="s">
        <v>53</v>
      </c>
    </row>
    <row r="4" spans="1:54" ht="30" customHeight="1" thickBot="1">
      <c r="A4" s="875"/>
      <c r="B4" s="864"/>
      <c r="C4" s="870"/>
      <c r="D4" s="864"/>
      <c r="E4" s="865"/>
      <c r="F4" s="864"/>
      <c r="G4" s="870"/>
      <c r="H4" s="864"/>
      <c r="I4" s="865"/>
      <c r="J4" s="864"/>
      <c r="K4" s="865"/>
      <c r="L4" s="864"/>
      <c r="M4" s="872"/>
      <c r="N4" s="865"/>
      <c r="O4" s="864"/>
      <c r="P4" s="865"/>
      <c r="Q4" s="864"/>
      <c r="R4" s="865"/>
      <c r="S4" s="872"/>
      <c r="U4" s="14" t="s">
        <v>27</v>
      </c>
      <c r="V4" s="14" t="s">
        <v>27</v>
      </c>
      <c r="W4" s="17"/>
      <c r="X4" s="18" t="s">
        <v>55</v>
      </c>
    </row>
    <row r="5" spans="1:54" ht="30.9" customHeight="1" thickBot="1">
      <c r="A5" s="112" t="s">
        <v>92</v>
      </c>
      <c r="B5" s="411">
        <v>10</v>
      </c>
      <c r="C5" s="179"/>
      <c r="D5" s="74">
        <f>SUM(C5/B5)*100</f>
        <v>0</v>
      </c>
      <c r="E5" s="75" t="e">
        <f>SUM(C5/U5)*100</f>
        <v>#DIV/0!</v>
      </c>
      <c r="F5" s="372">
        <v>300</v>
      </c>
      <c r="G5" s="345">
        <v>320.7</v>
      </c>
      <c r="H5" s="144">
        <f>SUM(G5/F5)*100</f>
        <v>106.89999999999999</v>
      </c>
      <c r="I5" s="75">
        <f>SUM(G5/V5)*100</f>
        <v>108.01616705961604</v>
      </c>
      <c r="J5" s="313">
        <v>2450</v>
      </c>
      <c r="K5" s="656">
        <v>2630.4</v>
      </c>
      <c r="L5" s="144">
        <f t="shared" ref="L5:L21" si="0">SUM(K5/J5)*100</f>
        <v>107.36326530612246</v>
      </c>
      <c r="M5" s="180">
        <f t="shared" ref="M5:M21" si="1">SUM(K5/S5)*1000</f>
        <v>3663.5097493036214</v>
      </c>
      <c r="N5" s="75">
        <f t="shared" ref="N5:N21" si="2">SUM(K5/W5)*100</f>
        <v>108.10455367417393</v>
      </c>
      <c r="O5" s="316">
        <v>36</v>
      </c>
      <c r="P5" s="657">
        <v>47</v>
      </c>
      <c r="Q5" s="345">
        <f>P5/O5*100</f>
        <v>130.55555555555557</v>
      </c>
      <c r="R5" s="75">
        <f t="shared" ref="R5:R21" si="3">P5/X5*100</f>
        <v>120.51282051282051</v>
      </c>
      <c r="S5" s="765">
        <v>718</v>
      </c>
      <c r="T5" s="56" t="s">
        <v>29</v>
      </c>
      <c r="U5" s="179"/>
      <c r="V5" s="179">
        <v>296.89999999999998</v>
      </c>
      <c r="W5" s="179">
        <v>2433.1999999999998</v>
      </c>
      <c r="X5" s="181">
        <v>39</v>
      </c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</row>
    <row r="6" spans="1:54" ht="30.9" customHeight="1" thickBot="1">
      <c r="A6" s="70" t="s">
        <v>93</v>
      </c>
      <c r="B6" s="412">
        <v>2</v>
      </c>
      <c r="C6" s="182">
        <v>3.7</v>
      </c>
      <c r="D6" s="76">
        <f>SUM(C6/B6)*100</f>
        <v>185</v>
      </c>
      <c r="E6" s="75" t="e">
        <f t="shared" ref="E6:E11" si="4">SUM(C6/U6)*100</f>
        <v>#DIV/0!</v>
      </c>
      <c r="F6" s="373">
        <v>0</v>
      </c>
      <c r="G6" s="182"/>
      <c r="H6" s="146"/>
      <c r="I6" s="147">
        <f>SUM(G6/V6)*100</f>
        <v>0</v>
      </c>
      <c r="J6" s="314">
        <v>450</v>
      </c>
      <c r="K6" s="449">
        <v>402.1</v>
      </c>
      <c r="L6" s="76">
        <f>SUM(K6/J6)*100</f>
        <v>89.355555555555569</v>
      </c>
      <c r="M6" s="183">
        <f t="shared" si="1"/>
        <v>1661.5702479338843</v>
      </c>
      <c r="N6" s="77">
        <f t="shared" si="2"/>
        <v>90.359550561797761</v>
      </c>
      <c r="O6" s="316">
        <v>12</v>
      </c>
      <c r="P6" s="495">
        <v>0</v>
      </c>
      <c r="Q6" s="182">
        <f t="shared" ref="Q6:Q21" si="5">P6/O6*100</f>
        <v>0</v>
      </c>
      <c r="R6" s="77">
        <f t="shared" si="3"/>
        <v>0</v>
      </c>
      <c r="S6" s="766">
        <v>242</v>
      </c>
      <c r="T6" s="56" t="s">
        <v>30</v>
      </c>
      <c r="U6" s="182"/>
      <c r="V6" s="182">
        <v>161.19999999999999</v>
      </c>
      <c r="W6" s="182">
        <v>445</v>
      </c>
      <c r="X6" s="184">
        <v>4</v>
      </c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</row>
    <row r="7" spans="1:54" ht="30.9" customHeight="1" thickBot="1">
      <c r="A7" s="70" t="s">
        <v>94</v>
      </c>
      <c r="B7" s="412"/>
      <c r="C7" s="182"/>
      <c r="D7" s="76"/>
      <c r="E7" s="75" t="e">
        <f t="shared" si="4"/>
        <v>#DIV/0!</v>
      </c>
      <c r="F7" s="373"/>
      <c r="G7" s="182"/>
      <c r="H7" s="76"/>
      <c r="I7" s="77"/>
      <c r="J7" s="314">
        <v>395</v>
      </c>
      <c r="K7" s="449">
        <v>503.1</v>
      </c>
      <c r="L7" s="76">
        <f t="shared" si="0"/>
        <v>127.36708860759494</v>
      </c>
      <c r="M7" s="183">
        <f t="shared" si="1"/>
        <v>2395.7142857142858</v>
      </c>
      <c r="N7" s="77">
        <f t="shared" si="2"/>
        <v>129.33161953727509</v>
      </c>
      <c r="O7" s="316">
        <v>11</v>
      </c>
      <c r="P7" s="495">
        <v>15</v>
      </c>
      <c r="Q7" s="185">
        <f t="shared" si="5"/>
        <v>136.36363636363635</v>
      </c>
      <c r="R7" s="77">
        <f t="shared" si="3"/>
        <v>93.75</v>
      </c>
      <c r="S7" s="766">
        <v>210</v>
      </c>
      <c r="T7" s="56" t="s">
        <v>31</v>
      </c>
      <c r="U7" s="182"/>
      <c r="V7" s="182"/>
      <c r="W7" s="182">
        <v>389</v>
      </c>
      <c r="X7" s="184">
        <v>16</v>
      </c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</row>
    <row r="8" spans="1:54" ht="30.9" customHeight="1" thickBot="1">
      <c r="A8" s="70" t="s">
        <v>95</v>
      </c>
      <c r="B8" s="412">
        <v>10</v>
      </c>
      <c r="C8" s="182"/>
      <c r="D8" s="76">
        <f>SUM(C8/B8)*100</f>
        <v>0</v>
      </c>
      <c r="E8" s="75">
        <f t="shared" si="4"/>
        <v>0</v>
      </c>
      <c r="F8" s="373">
        <v>291</v>
      </c>
      <c r="G8" s="185">
        <v>308.60000000000002</v>
      </c>
      <c r="H8" s="146">
        <f>SUM(G8/F8)*100</f>
        <v>106.04810996563575</v>
      </c>
      <c r="I8" s="147">
        <f>SUM(G8/V8)*100</f>
        <v>107.789032483409</v>
      </c>
      <c r="J8" s="314">
        <v>950</v>
      </c>
      <c r="K8" s="449">
        <v>1471</v>
      </c>
      <c r="L8" s="76">
        <f t="shared" si="0"/>
        <v>154.84210526315789</v>
      </c>
      <c r="M8" s="183">
        <f t="shared" si="1"/>
        <v>5216.3120567375881</v>
      </c>
      <c r="N8" s="77">
        <f t="shared" si="2"/>
        <v>157.83261802575109</v>
      </c>
      <c r="O8" s="316">
        <v>13</v>
      </c>
      <c r="P8" s="495">
        <v>11</v>
      </c>
      <c r="Q8" s="182">
        <f t="shared" si="5"/>
        <v>84.615384615384613</v>
      </c>
      <c r="R8" s="77">
        <f t="shared" si="3"/>
        <v>100</v>
      </c>
      <c r="S8" s="766">
        <v>282</v>
      </c>
      <c r="T8" s="56" t="s">
        <v>32</v>
      </c>
      <c r="U8" s="182">
        <v>3.7</v>
      </c>
      <c r="V8" s="182">
        <v>286.3</v>
      </c>
      <c r="W8" s="182">
        <v>932</v>
      </c>
      <c r="X8" s="184">
        <v>11</v>
      </c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 spans="1:54" ht="30.9" customHeight="1" thickBot="1">
      <c r="A9" s="70" t="s">
        <v>96</v>
      </c>
      <c r="B9" s="413">
        <v>8</v>
      </c>
      <c r="C9" s="182">
        <v>7.9</v>
      </c>
      <c r="D9" s="146">
        <f>SUM(C9/B9)*100</f>
        <v>98.75</v>
      </c>
      <c r="E9" s="75">
        <f t="shared" si="4"/>
        <v>71.818181818181827</v>
      </c>
      <c r="F9" s="373"/>
      <c r="G9" s="182"/>
      <c r="H9" s="76"/>
      <c r="I9" s="77"/>
      <c r="J9" s="314">
        <v>850</v>
      </c>
      <c r="K9" s="449">
        <v>861.3</v>
      </c>
      <c r="L9" s="146">
        <f t="shared" si="0"/>
        <v>101.32941176470587</v>
      </c>
      <c r="M9" s="183">
        <f t="shared" si="1"/>
        <v>1546.319569120287</v>
      </c>
      <c r="N9" s="77">
        <f t="shared" si="2"/>
        <v>104.4</v>
      </c>
      <c r="O9" s="316">
        <v>17</v>
      </c>
      <c r="P9" s="495">
        <v>14</v>
      </c>
      <c r="Q9" s="182">
        <f t="shared" si="5"/>
        <v>82.35294117647058</v>
      </c>
      <c r="R9" s="77" t="e">
        <f t="shared" si="3"/>
        <v>#DIV/0!</v>
      </c>
      <c r="S9" s="766">
        <v>557</v>
      </c>
      <c r="T9" s="56" t="s">
        <v>33</v>
      </c>
      <c r="U9" s="182">
        <v>11</v>
      </c>
      <c r="V9" s="182"/>
      <c r="W9" s="182">
        <v>825</v>
      </c>
      <c r="X9" s="184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 spans="1:54" ht="30.9" customHeight="1" thickBot="1">
      <c r="A10" s="70" t="s">
        <v>97</v>
      </c>
      <c r="B10" s="412"/>
      <c r="C10" s="182"/>
      <c r="D10" s="76"/>
      <c r="E10" s="75" t="e">
        <f t="shared" si="4"/>
        <v>#DIV/0!</v>
      </c>
      <c r="F10" s="373"/>
      <c r="G10" s="182"/>
      <c r="H10" s="146"/>
      <c r="I10" s="147"/>
      <c r="J10" s="314">
        <v>1100</v>
      </c>
      <c r="K10" s="449">
        <v>920</v>
      </c>
      <c r="L10" s="146">
        <f t="shared" si="0"/>
        <v>83.636363636363626</v>
      </c>
      <c r="M10" s="183">
        <f t="shared" si="1"/>
        <v>2548.4764542936291</v>
      </c>
      <c r="N10" s="77">
        <f t="shared" si="2"/>
        <v>85.422469823584038</v>
      </c>
      <c r="O10" s="316">
        <v>14</v>
      </c>
      <c r="P10" s="495">
        <v>13</v>
      </c>
      <c r="Q10" s="185">
        <f t="shared" si="5"/>
        <v>92.857142857142861</v>
      </c>
      <c r="R10" s="77">
        <f t="shared" si="3"/>
        <v>86.666666666666671</v>
      </c>
      <c r="S10" s="766">
        <v>361</v>
      </c>
      <c r="T10" s="56" t="s">
        <v>34</v>
      </c>
      <c r="U10" s="182"/>
      <c r="V10" s="182"/>
      <c r="W10" s="182">
        <v>1077</v>
      </c>
      <c r="X10" s="184">
        <v>15</v>
      </c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 spans="1:54" ht="30.9" customHeight="1">
      <c r="A11" s="70" t="s">
        <v>98</v>
      </c>
      <c r="B11" s="412">
        <v>6</v>
      </c>
      <c r="C11" s="182"/>
      <c r="D11" s="76">
        <f>SUM(C11/B11)*100</f>
        <v>0</v>
      </c>
      <c r="E11" s="75" t="e">
        <f t="shared" si="4"/>
        <v>#DIV/0!</v>
      </c>
      <c r="F11" s="373">
        <v>173</v>
      </c>
      <c r="G11" s="182">
        <v>185.5</v>
      </c>
      <c r="H11" s="146">
        <f>SUM(G11/F11)*100</f>
        <v>107.22543352601157</v>
      </c>
      <c r="I11" s="147">
        <f>SUM(G11/V11)*100</f>
        <v>111.61251504211793</v>
      </c>
      <c r="J11" s="314">
        <v>4007</v>
      </c>
      <c r="K11" s="449">
        <v>4014.8</v>
      </c>
      <c r="L11" s="146">
        <f t="shared" si="0"/>
        <v>100.19465934614425</v>
      </c>
      <c r="M11" s="183">
        <f t="shared" si="1"/>
        <v>4890.1339829476256</v>
      </c>
      <c r="N11" s="77">
        <f t="shared" si="2"/>
        <v>104.89627423316091</v>
      </c>
      <c r="O11" s="316">
        <v>41</v>
      </c>
      <c r="P11" s="449">
        <v>36.4</v>
      </c>
      <c r="Q11" s="182">
        <f t="shared" si="5"/>
        <v>88.780487804878049</v>
      </c>
      <c r="R11" s="77">
        <f t="shared" si="3"/>
        <v>79.130434782608688</v>
      </c>
      <c r="S11" s="766">
        <v>821</v>
      </c>
      <c r="T11" s="56" t="s">
        <v>35</v>
      </c>
      <c r="U11" s="182"/>
      <c r="V11" s="182">
        <v>166.2</v>
      </c>
      <c r="W11" s="182">
        <v>3827.4</v>
      </c>
      <c r="X11" s="184">
        <v>46</v>
      </c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</row>
    <row r="12" spans="1:54" ht="30.9" customHeight="1">
      <c r="A12" s="71" t="s">
        <v>99</v>
      </c>
      <c r="B12" s="412">
        <v>9</v>
      </c>
      <c r="C12" s="182"/>
      <c r="D12" s="146">
        <f>SUM(C12/B12)*100</f>
        <v>0</v>
      </c>
      <c r="E12" s="147">
        <f>SUM(C12/U12)*100</f>
        <v>0</v>
      </c>
      <c r="F12" s="374">
        <v>396</v>
      </c>
      <c r="G12" s="185">
        <v>402.1</v>
      </c>
      <c r="H12" s="146">
        <f>SUM(G12/F12)*100</f>
        <v>101.54040404040406</v>
      </c>
      <c r="I12" s="147">
        <f>SUM(G12/V12)*100</f>
        <v>92.28827174661464</v>
      </c>
      <c r="J12" s="314">
        <v>6600</v>
      </c>
      <c r="K12" s="449">
        <v>6032.9</v>
      </c>
      <c r="L12" s="76">
        <f t="shared" si="0"/>
        <v>91.407575757575756</v>
      </c>
      <c r="M12" s="183">
        <f t="shared" si="1"/>
        <v>6417.9787234042551</v>
      </c>
      <c r="N12" s="77">
        <f t="shared" si="2"/>
        <v>92.194018674450234</v>
      </c>
      <c r="O12" s="316">
        <v>42</v>
      </c>
      <c r="P12" s="449">
        <v>50</v>
      </c>
      <c r="Q12" s="185">
        <f t="shared" si="5"/>
        <v>119.04761904761905</v>
      </c>
      <c r="R12" s="77">
        <f t="shared" si="3"/>
        <v>119.04761904761905</v>
      </c>
      <c r="S12" s="766">
        <v>940</v>
      </c>
      <c r="T12" s="56" t="s">
        <v>36</v>
      </c>
      <c r="U12" s="182">
        <v>13.2</v>
      </c>
      <c r="V12" s="182">
        <v>435.7</v>
      </c>
      <c r="W12" s="182">
        <v>6543.7</v>
      </c>
      <c r="X12" s="184">
        <v>42</v>
      </c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</row>
    <row r="13" spans="1:54" ht="30.9" customHeight="1">
      <c r="A13" s="70" t="s">
        <v>100</v>
      </c>
      <c r="B13" s="414"/>
      <c r="C13" s="182"/>
      <c r="D13" s="76"/>
      <c r="E13" s="77"/>
      <c r="F13" s="374"/>
      <c r="G13" s="182"/>
      <c r="H13" s="76"/>
      <c r="I13" s="77"/>
      <c r="J13" s="314">
        <v>235</v>
      </c>
      <c r="K13" s="449">
        <v>266.5</v>
      </c>
      <c r="L13" s="146">
        <f t="shared" si="0"/>
        <v>113.40425531914893</v>
      </c>
      <c r="M13" s="183">
        <f t="shared" si="1"/>
        <v>1092.2131147540983</v>
      </c>
      <c r="N13" s="77">
        <f t="shared" si="2"/>
        <v>117.71201413427561</v>
      </c>
      <c r="O13" s="316">
        <v>5</v>
      </c>
      <c r="P13" s="495">
        <v>0</v>
      </c>
      <c r="Q13" s="182">
        <f t="shared" si="5"/>
        <v>0</v>
      </c>
      <c r="R13" s="77">
        <f t="shared" si="3"/>
        <v>0</v>
      </c>
      <c r="S13" s="766">
        <v>244</v>
      </c>
      <c r="T13" s="56" t="s">
        <v>56</v>
      </c>
      <c r="U13" s="182"/>
      <c r="V13" s="182"/>
      <c r="W13" s="182">
        <v>226.4</v>
      </c>
      <c r="X13" s="184">
        <v>1</v>
      </c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</row>
    <row r="14" spans="1:54" ht="30.9" customHeight="1">
      <c r="A14" s="70" t="s">
        <v>101</v>
      </c>
      <c r="B14" s="412">
        <v>22</v>
      </c>
      <c r="C14" s="182">
        <v>18.8</v>
      </c>
      <c r="D14" s="76">
        <f>SUM(C14/B14)*100</f>
        <v>85.454545454545467</v>
      </c>
      <c r="E14" s="147">
        <f>SUM(C14/U14)*100</f>
        <v>95.918367346938766</v>
      </c>
      <c r="F14" s="374">
        <v>752</v>
      </c>
      <c r="G14" s="185">
        <v>697.5</v>
      </c>
      <c r="H14" s="146">
        <f>SUM(G14/F14)*100</f>
        <v>92.752659574468083</v>
      </c>
      <c r="I14" s="147">
        <f>SUM(G14/V14)*100</f>
        <v>89.468958440225748</v>
      </c>
      <c r="J14" s="314">
        <v>8100</v>
      </c>
      <c r="K14" s="449">
        <v>9694.9</v>
      </c>
      <c r="L14" s="146">
        <f t="shared" si="0"/>
        <v>119.6901234567901</v>
      </c>
      <c r="M14" s="183">
        <f t="shared" si="1"/>
        <v>19122.090729783034</v>
      </c>
      <c r="N14" s="77">
        <f t="shared" si="2"/>
        <v>121.14384965262157</v>
      </c>
      <c r="O14" s="316">
        <v>27</v>
      </c>
      <c r="P14" s="495">
        <v>40</v>
      </c>
      <c r="Q14" s="185">
        <f t="shared" si="5"/>
        <v>148.14814814814815</v>
      </c>
      <c r="R14" s="77">
        <f t="shared" si="3"/>
        <v>129.03225806451613</v>
      </c>
      <c r="S14" s="766">
        <v>507</v>
      </c>
      <c r="T14" s="56" t="s">
        <v>37</v>
      </c>
      <c r="U14" s="182">
        <v>19.600000000000001</v>
      </c>
      <c r="V14" s="182">
        <v>779.6</v>
      </c>
      <c r="W14" s="182">
        <v>8002.8</v>
      </c>
      <c r="X14" s="184">
        <v>31</v>
      </c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</row>
    <row r="15" spans="1:54" ht="30.9" customHeight="1">
      <c r="A15" s="70" t="s">
        <v>102</v>
      </c>
      <c r="B15" s="414">
        <v>3</v>
      </c>
      <c r="C15" s="182">
        <v>3.3</v>
      </c>
      <c r="D15" s="76">
        <f>SUM(C15/B15)*100</f>
        <v>109.99999999999999</v>
      </c>
      <c r="E15" s="77" t="e">
        <f>SUM(C15/U15)*100</f>
        <v>#DIV/0!</v>
      </c>
      <c r="F15" s="374">
        <v>37</v>
      </c>
      <c r="G15" s="185">
        <v>49.8</v>
      </c>
      <c r="H15" s="146">
        <f>SUM(G15/F15)*100</f>
        <v>134.59459459459458</v>
      </c>
      <c r="I15" s="77">
        <f>SUM(G15/V15)*100</f>
        <v>99.6</v>
      </c>
      <c r="J15" s="314">
        <v>1595</v>
      </c>
      <c r="K15" s="449">
        <v>1790</v>
      </c>
      <c r="L15" s="146">
        <f t="shared" si="0"/>
        <v>112.22570532915361</v>
      </c>
      <c r="M15" s="183">
        <f t="shared" si="1"/>
        <v>2188.2640586797065</v>
      </c>
      <c r="N15" s="77">
        <f t="shared" si="2"/>
        <v>113.65079365079364</v>
      </c>
      <c r="O15" s="316">
        <v>38</v>
      </c>
      <c r="P15" s="495">
        <v>32</v>
      </c>
      <c r="Q15" s="182">
        <f t="shared" si="5"/>
        <v>84.210526315789465</v>
      </c>
      <c r="R15" s="77">
        <f t="shared" si="3"/>
        <v>152.38095238095238</v>
      </c>
      <c r="S15" s="766">
        <v>818</v>
      </c>
      <c r="T15" s="56" t="s">
        <v>38</v>
      </c>
      <c r="U15" s="182"/>
      <c r="V15" s="182">
        <v>50</v>
      </c>
      <c r="W15" s="182">
        <v>1575</v>
      </c>
      <c r="X15" s="184">
        <v>21</v>
      </c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</row>
    <row r="16" spans="1:54" ht="30.9" customHeight="1">
      <c r="A16" s="70" t="s">
        <v>103</v>
      </c>
      <c r="B16" s="412">
        <v>5</v>
      </c>
      <c r="C16" s="182">
        <v>5.9</v>
      </c>
      <c r="D16" s="146">
        <f>SUM(C16/B16)*100</f>
        <v>118.00000000000001</v>
      </c>
      <c r="E16" s="77" t="e">
        <f>SUM(C16/U16)*100</f>
        <v>#DIV/0!</v>
      </c>
      <c r="F16" s="374">
        <v>0</v>
      </c>
      <c r="G16" s="182"/>
      <c r="H16" s="146"/>
      <c r="I16" s="147">
        <f>SUM(G16/V16)*100</f>
        <v>0</v>
      </c>
      <c r="J16" s="314">
        <v>325</v>
      </c>
      <c r="K16" s="449">
        <v>340</v>
      </c>
      <c r="L16" s="76">
        <f t="shared" si="0"/>
        <v>104.61538461538463</v>
      </c>
      <c r="M16" s="183">
        <f t="shared" si="1"/>
        <v>1847.8260869565217</v>
      </c>
      <c r="N16" s="77">
        <f t="shared" si="2"/>
        <v>106.25</v>
      </c>
      <c r="O16" s="316">
        <v>11</v>
      </c>
      <c r="P16" s="495">
        <v>2</v>
      </c>
      <c r="Q16" s="182">
        <f t="shared" si="5"/>
        <v>18.181818181818183</v>
      </c>
      <c r="R16" s="77">
        <f t="shared" si="3"/>
        <v>16.666666666666664</v>
      </c>
      <c r="S16" s="766">
        <v>184</v>
      </c>
      <c r="T16" s="56" t="s">
        <v>39</v>
      </c>
      <c r="U16" s="182"/>
      <c r="V16" s="182">
        <v>128.6</v>
      </c>
      <c r="W16" s="182">
        <v>320</v>
      </c>
      <c r="X16" s="184">
        <v>12</v>
      </c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</row>
    <row r="17" spans="1:54" ht="30.9" customHeight="1">
      <c r="A17" s="70" t="s">
        <v>104</v>
      </c>
      <c r="B17" s="412">
        <v>7</v>
      </c>
      <c r="C17" s="182">
        <v>1.5</v>
      </c>
      <c r="D17" s="76"/>
      <c r="E17" s="77"/>
      <c r="F17" s="374">
        <v>392</v>
      </c>
      <c r="G17" s="185">
        <v>567.79999999999995</v>
      </c>
      <c r="H17" s="146">
        <f>SUM(G17/F17)*100</f>
        <v>144.84693877551021</v>
      </c>
      <c r="I17" s="147"/>
      <c r="J17" s="314">
        <v>1570</v>
      </c>
      <c r="K17" s="449">
        <v>1268.5</v>
      </c>
      <c r="L17" s="76">
        <f t="shared" si="0"/>
        <v>80.796178343949038</v>
      </c>
      <c r="M17" s="183">
        <f t="shared" si="1"/>
        <v>1801.8465909090908</v>
      </c>
      <c r="N17" s="77">
        <f t="shared" si="2"/>
        <v>81.775399690562139</v>
      </c>
      <c r="O17" s="316">
        <v>38</v>
      </c>
      <c r="P17" s="495">
        <v>26</v>
      </c>
      <c r="Q17" s="182">
        <f t="shared" si="5"/>
        <v>68.421052631578945</v>
      </c>
      <c r="R17" s="77">
        <f t="shared" si="3"/>
        <v>72.222222222222214</v>
      </c>
      <c r="S17" s="766">
        <v>704</v>
      </c>
      <c r="T17" s="56" t="s">
        <v>57</v>
      </c>
      <c r="U17" s="182"/>
      <c r="V17" s="182">
        <v>0</v>
      </c>
      <c r="W17" s="182">
        <v>1551.2</v>
      </c>
      <c r="X17" s="184">
        <v>36</v>
      </c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1:54" ht="30.9" customHeight="1">
      <c r="A18" s="70" t="s">
        <v>105</v>
      </c>
      <c r="B18" s="412">
        <v>4</v>
      </c>
      <c r="C18" s="182"/>
      <c r="D18" s="76">
        <f>SUM(C18/B18)*100</f>
        <v>0</v>
      </c>
      <c r="E18" s="77" t="e">
        <f>SUM(C18/U18)*100</f>
        <v>#DIV/0!</v>
      </c>
      <c r="F18" s="374">
        <v>195</v>
      </c>
      <c r="G18" s="185">
        <v>218.8</v>
      </c>
      <c r="H18" s="146">
        <f>SUM(G18/F18)*100</f>
        <v>112.2051282051282</v>
      </c>
      <c r="I18" s="147">
        <f>SUM(G18/V18)*100</f>
        <v>121.96209587513935</v>
      </c>
      <c r="J18" s="314">
        <v>620</v>
      </c>
      <c r="K18" s="449">
        <v>1150</v>
      </c>
      <c r="L18" s="146">
        <f t="shared" si="0"/>
        <v>185.48387096774192</v>
      </c>
      <c r="M18" s="183">
        <f t="shared" si="1"/>
        <v>3276.3532763532767</v>
      </c>
      <c r="N18" s="77">
        <f t="shared" si="2"/>
        <v>191.66666666666669</v>
      </c>
      <c r="O18" s="316">
        <v>12</v>
      </c>
      <c r="P18" s="449">
        <v>19.2</v>
      </c>
      <c r="Q18" s="182">
        <f t="shared" si="5"/>
        <v>160</v>
      </c>
      <c r="R18" s="77"/>
      <c r="S18" s="766">
        <v>351</v>
      </c>
      <c r="T18" s="56" t="s">
        <v>58</v>
      </c>
      <c r="U18" s="182"/>
      <c r="V18" s="182">
        <v>179.4</v>
      </c>
      <c r="W18" s="182">
        <v>600</v>
      </c>
      <c r="X18" s="184">
        <v>0</v>
      </c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</row>
    <row r="19" spans="1:54" ht="30.9" customHeight="1">
      <c r="A19" s="70" t="s">
        <v>106</v>
      </c>
      <c r="B19" s="412"/>
      <c r="C19" s="182"/>
      <c r="D19" s="76"/>
      <c r="E19" s="77"/>
      <c r="F19" s="374"/>
      <c r="G19" s="182"/>
      <c r="H19" s="146"/>
      <c r="I19" s="77"/>
      <c r="J19" s="314">
        <v>55670</v>
      </c>
      <c r="K19" s="449">
        <v>58719.5</v>
      </c>
      <c r="L19" s="146">
        <f t="shared" si="0"/>
        <v>105.47781569965871</v>
      </c>
      <c r="M19" s="183">
        <f t="shared" si="1"/>
        <v>12767.884322678845</v>
      </c>
      <c r="N19" s="77">
        <f t="shared" si="2"/>
        <v>104.30696208715176</v>
      </c>
      <c r="O19" s="316">
        <v>317</v>
      </c>
      <c r="P19" s="790">
        <v>337</v>
      </c>
      <c r="Q19" s="185">
        <f t="shared" si="5"/>
        <v>106.30914826498423</v>
      </c>
      <c r="R19" s="77">
        <f t="shared" si="3"/>
        <v>94.929577464788721</v>
      </c>
      <c r="S19" s="766">
        <v>4599</v>
      </c>
      <c r="T19" s="56" t="s">
        <v>40</v>
      </c>
      <c r="U19" s="182"/>
      <c r="V19" s="182"/>
      <c r="W19" s="182">
        <v>56294.9</v>
      </c>
      <c r="X19" s="184">
        <v>355</v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</row>
    <row r="20" spans="1:54" ht="30.9" customHeight="1">
      <c r="A20" s="70" t="s">
        <v>107</v>
      </c>
      <c r="B20" s="412">
        <v>1</v>
      </c>
      <c r="C20" s="182"/>
      <c r="D20" s="76">
        <f>SUM(C20/B20)*100</f>
        <v>0</v>
      </c>
      <c r="E20" s="77" t="e">
        <f>SUM(C20/U20)*100</f>
        <v>#DIV/0!</v>
      </c>
      <c r="F20" s="373">
        <v>62</v>
      </c>
      <c r="G20" s="185">
        <v>80.599999999999994</v>
      </c>
      <c r="H20" s="146">
        <f>SUM(G20/F20)*100</f>
        <v>129.99999999999997</v>
      </c>
      <c r="I20" s="147">
        <f>SUM(G20/V20)*100</f>
        <v>131.91489361702128</v>
      </c>
      <c r="J20" s="314">
        <v>480</v>
      </c>
      <c r="K20" s="449">
        <v>603</v>
      </c>
      <c r="L20" s="146">
        <f t="shared" si="0"/>
        <v>125.62500000000001</v>
      </c>
      <c r="M20" s="183">
        <f t="shared" si="1"/>
        <v>1752.9069767441861</v>
      </c>
      <c r="N20" s="77">
        <f t="shared" si="2"/>
        <v>127.7542372881356</v>
      </c>
      <c r="O20" s="316">
        <v>13</v>
      </c>
      <c r="P20" s="495">
        <v>12</v>
      </c>
      <c r="Q20" s="182">
        <f t="shared" si="5"/>
        <v>92.307692307692307</v>
      </c>
      <c r="R20" s="77">
        <f t="shared" si="3"/>
        <v>171.42857142857142</v>
      </c>
      <c r="S20" s="766">
        <v>344</v>
      </c>
      <c r="T20" s="56" t="s">
        <v>41</v>
      </c>
      <c r="U20" s="182"/>
      <c r="V20" s="182">
        <v>61.1</v>
      </c>
      <c r="W20" s="182">
        <v>472</v>
      </c>
      <c r="X20" s="184">
        <v>7</v>
      </c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</row>
    <row r="21" spans="1:54" ht="30.9" customHeight="1">
      <c r="A21" s="70" t="s">
        <v>108</v>
      </c>
      <c r="B21" s="412"/>
      <c r="C21" s="182"/>
      <c r="D21" s="76"/>
      <c r="E21" s="77" t="e">
        <f>SUM(C21/U21)*100</f>
        <v>#DIV/0!</v>
      </c>
      <c r="F21" s="373">
        <v>0</v>
      </c>
      <c r="G21" s="186"/>
      <c r="H21" s="76"/>
      <c r="I21" s="77"/>
      <c r="J21" s="315">
        <v>320</v>
      </c>
      <c r="K21" s="449">
        <v>462.7</v>
      </c>
      <c r="L21" s="76">
        <f t="shared" si="0"/>
        <v>144.59375</v>
      </c>
      <c r="M21" s="183">
        <f t="shared" si="1"/>
        <v>1590.0343642611683</v>
      </c>
      <c r="N21" s="77">
        <f t="shared" si="2"/>
        <v>147.87472035794184</v>
      </c>
      <c r="O21" s="316">
        <v>11</v>
      </c>
      <c r="P21" s="495">
        <v>7</v>
      </c>
      <c r="Q21" s="182">
        <f t="shared" si="5"/>
        <v>63.636363636363633</v>
      </c>
      <c r="R21" s="77">
        <f t="shared" si="3"/>
        <v>46.666666666666664</v>
      </c>
      <c r="S21" s="766">
        <v>291</v>
      </c>
      <c r="T21" s="56" t="s">
        <v>42</v>
      </c>
      <c r="U21" s="182"/>
      <c r="V21" s="186">
        <v>52.4</v>
      </c>
      <c r="W21" s="182">
        <v>312.89999999999998</v>
      </c>
      <c r="X21" s="184">
        <v>15</v>
      </c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</row>
    <row r="22" spans="1:54" ht="30" customHeight="1" thickBot="1">
      <c r="A22" s="81"/>
      <c r="B22" s="101"/>
      <c r="C22" s="177"/>
      <c r="D22" s="187"/>
      <c r="E22" s="188"/>
      <c r="F22" s="189"/>
      <c r="G22" s="190"/>
      <c r="H22" s="187"/>
      <c r="I22" s="188"/>
      <c r="J22" s="217"/>
      <c r="K22" s="190"/>
      <c r="L22" s="187"/>
      <c r="M22" s="187"/>
      <c r="N22" s="188"/>
      <c r="O22" s="191"/>
      <c r="P22" s="66"/>
      <c r="Q22" s="177"/>
      <c r="R22" s="188"/>
      <c r="S22" s="766"/>
      <c r="T22" s="57"/>
      <c r="U22" s="265"/>
      <c r="V22" s="46"/>
      <c r="W22" s="46"/>
      <c r="X22" s="47"/>
    </row>
    <row r="23" spans="1:54" s="422" customFormat="1" ht="30" customHeight="1" thickBot="1">
      <c r="A23" s="521" t="s">
        <v>59</v>
      </c>
      <c r="B23" s="522">
        <f>SUM(B5:B21)</f>
        <v>87</v>
      </c>
      <c r="C23" s="523">
        <f>SUM(C5:C21)</f>
        <v>41.1</v>
      </c>
      <c r="D23" s="539">
        <f>SUM(C23/B23)*100</f>
        <v>47.241379310344826</v>
      </c>
      <c r="E23" s="524">
        <f>SUM(C23/U23)*100</f>
        <v>86.526315789473685</v>
      </c>
      <c r="F23" s="522">
        <f>SUM(F5:F21)</f>
        <v>2598</v>
      </c>
      <c r="G23" s="523">
        <f>SUM(G5:G21)</f>
        <v>2831.4</v>
      </c>
      <c r="H23" s="523">
        <f>SUM(G23/F23)*100</f>
        <v>108.98383371824481</v>
      </c>
      <c r="I23" s="524">
        <f>SUM(G23/V23)*100</f>
        <v>109.00900900900901</v>
      </c>
      <c r="J23" s="522">
        <f>SUM(J5:J21)</f>
        <v>85717</v>
      </c>
      <c r="K23" s="523">
        <f>SUM(K5:K21)</f>
        <v>91130.7</v>
      </c>
      <c r="L23" s="523">
        <f>SUM(K23/J23)*100</f>
        <v>106.31578333352776</v>
      </c>
      <c r="M23" s="525">
        <f>SUM(K23/S23)*1000</f>
        <v>7486.297543744352</v>
      </c>
      <c r="N23" s="524">
        <f>SUM(K23/W23)*100</f>
        <v>106.17890536250036</v>
      </c>
      <c r="O23" s="522">
        <f>SUM(O5:O21)</f>
        <v>658</v>
      </c>
      <c r="P23" s="523">
        <f>SUM(P5:P21)</f>
        <v>661.59999999999991</v>
      </c>
      <c r="Q23" s="526">
        <f>P23/O23*100</f>
        <v>100.54711246200607</v>
      </c>
      <c r="R23" s="524">
        <f>P23/X23*100</f>
        <v>101.62826420890936</v>
      </c>
      <c r="S23" s="767">
        <f>SUM(S5:S22)</f>
        <v>12173</v>
      </c>
      <c r="T23" s="527" t="s">
        <v>59</v>
      </c>
      <c r="U23" s="522">
        <f>SUM(U5:U21)</f>
        <v>47.5</v>
      </c>
      <c r="V23" s="522">
        <f>SUM(V5:V21)</f>
        <v>2597.4</v>
      </c>
      <c r="W23" s="528">
        <f>SUM(W5:W21)</f>
        <v>85827.5</v>
      </c>
      <c r="X23" s="528">
        <f>SUM(X5:X21)</f>
        <v>651</v>
      </c>
    </row>
    <row r="24" spans="1:54" ht="17.399999999999999">
      <c r="A24" s="59"/>
      <c r="B24" s="667">
        <v>0</v>
      </c>
      <c r="C24" s="668"/>
      <c r="D24" s="669"/>
      <c r="E24" s="669"/>
      <c r="F24" s="670">
        <v>0</v>
      </c>
      <c r="G24" s="671"/>
      <c r="H24" s="669"/>
      <c r="I24" s="669"/>
      <c r="J24" s="669">
        <v>0</v>
      </c>
      <c r="K24" s="88"/>
      <c r="L24" s="10"/>
      <c r="M24" s="10"/>
      <c r="N24" s="10"/>
      <c r="O24" s="22">
        <v>0</v>
      </c>
      <c r="P24" s="11"/>
      <c r="Q24" s="11"/>
      <c r="R24" s="10"/>
      <c r="S24" s="1"/>
      <c r="T24" s="11"/>
      <c r="U24" s="1">
        <v>0</v>
      </c>
      <c r="V24" s="1">
        <v>0</v>
      </c>
      <c r="W24" s="666">
        <v>0</v>
      </c>
      <c r="X24" s="665">
        <v>0</v>
      </c>
      <c r="Y24" s="1"/>
    </row>
    <row r="25" spans="1:54" ht="21" customHeight="1">
      <c r="A25" s="1"/>
      <c r="B25" s="672"/>
      <c r="C25" s="672"/>
      <c r="D25" s="672"/>
      <c r="E25" s="672"/>
      <c r="F25" s="672"/>
      <c r="G25" s="672"/>
      <c r="H25" s="672"/>
      <c r="I25" s="672"/>
      <c r="J25" s="672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465"/>
      <c r="Y25" s="1"/>
    </row>
    <row r="26" spans="1:54" ht="21" customHeight="1">
      <c r="A26" s="21"/>
      <c r="B26" s="23"/>
      <c r="C26" s="24"/>
      <c r="D26" s="24"/>
      <c r="E26" s="24"/>
      <c r="F26" s="23"/>
      <c r="G26" s="24"/>
      <c r="H26" s="24"/>
      <c r="I26" s="24"/>
      <c r="J26" s="23"/>
      <c r="K26" s="24"/>
      <c r="L26" s="24"/>
      <c r="M26" s="25"/>
      <c r="N26" s="24"/>
      <c r="O26" s="23"/>
      <c r="P26" s="26"/>
      <c r="Q26" s="26"/>
      <c r="R26" s="24"/>
      <c r="S26" s="20"/>
      <c r="T26" s="27"/>
      <c r="U26" s="28"/>
      <c r="V26" s="29"/>
      <c r="W26" s="30"/>
      <c r="X26" s="20"/>
      <c r="Y26" s="1"/>
    </row>
    <row r="27" spans="1:54" ht="16.8">
      <c r="B27" s="31"/>
      <c r="C27" s="31"/>
      <c r="D27" s="8"/>
      <c r="E27" s="28"/>
      <c r="F27" s="8"/>
      <c r="G27" s="8"/>
      <c r="H27" s="32"/>
      <c r="I27" s="33"/>
      <c r="J27" s="34"/>
      <c r="K27" s="35"/>
      <c r="L27" s="33"/>
      <c r="M27" s="36"/>
      <c r="N27" s="8"/>
      <c r="O27" s="1"/>
      <c r="R27" s="1"/>
    </row>
    <row r="28" spans="1:54" ht="20.399999999999999">
      <c r="A28" s="1" t="s">
        <v>60</v>
      </c>
      <c r="B28" s="1"/>
      <c r="C28" s="1"/>
      <c r="D28" s="1"/>
      <c r="E28" s="1"/>
      <c r="F28" s="1"/>
      <c r="G28" s="1"/>
      <c r="H28" s="10"/>
      <c r="I28" s="1"/>
      <c r="J28" s="1"/>
      <c r="K28" s="1"/>
      <c r="L28" s="1"/>
      <c r="M28" s="1"/>
      <c r="N28" s="1"/>
      <c r="O28" s="1"/>
      <c r="R28" s="1"/>
    </row>
    <row r="29" spans="1:54">
      <c r="H29" s="10"/>
      <c r="R29" s="1"/>
    </row>
  </sheetData>
  <mergeCells count="25">
    <mergeCell ref="U2:X2"/>
    <mergeCell ref="C3:C4"/>
    <mergeCell ref="D3:D4"/>
    <mergeCell ref="B2:E2"/>
    <mergeCell ref="J2:N2"/>
    <mergeCell ref="B3:B4"/>
    <mergeCell ref="H3:H4"/>
    <mergeCell ref="O2:R2"/>
    <mergeCell ref="O3:O4"/>
    <mergeCell ref="S2:S4"/>
    <mergeCell ref="A1:R1"/>
    <mergeCell ref="Q3:Q4"/>
    <mergeCell ref="J3:J4"/>
    <mergeCell ref="K3:K4"/>
    <mergeCell ref="L3:L4"/>
    <mergeCell ref="F2:I2"/>
    <mergeCell ref="F3:F4"/>
    <mergeCell ref="G3:G4"/>
    <mergeCell ref="P3:P4"/>
    <mergeCell ref="M3:M4"/>
    <mergeCell ref="A2:A4"/>
    <mergeCell ref="E3:E4"/>
    <mergeCell ref="I3:I4"/>
    <mergeCell ref="N3:N4"/>
    <mergeCell ref="R3:R4"/>
  </mergeCells>
  <phoneticPr fontId="25" type="noConversion"/>
  <pageMargins left="0.2" right="0" top="0" bottom="0" header="0" footer="0"/>
  <pageSetup paperSize="9" scale="75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AR32"/>
  <sheetViews>
    <sheetView zoomScale="70" zoomScaleNormal="70" workbookViewId="0">
      <pane xSplit="1" ySplit="4" topLeftCell="B17" activePane="bottomRight" state="frozen"/>
      <selection pane="topRight" activeCell="B1" sqref="B1"/>
      <selection pane="bottomLeft" activeCell="A5" sqref="A5"/>
      <selection pane="bottomRight" activeCell="I27" sqref="I27"/>
    </sheetView>
  </sheetViews>
  <sheetFormatPr defaultRowHeight="15"/>
  <cols>
    <col min="1" max="1" width="14.08984375" customWidth="1"/>
    <col min="2" max="6" width="8.6328125" customWidth="1"/>
    <col min="7" max="7" width="8.1796875" customWidth="1"/>
    <col min="8" max="8" width="7.54296875" customWidth="1"/>
    <col min="9" max="9" width="8" customWidth="1"/>
    <col min="10" max="10" width="8.6328125" customWidth="1"/>
    <col min="11" max="11" width="11.08984375" customWidth="1"/>
    <col min="12" max="14" width="8.6328125" customWidth="1"/>
    <col min="15" max="15" width="7.36328125" customWidth="1"/>
    <col min="16" max="16" width="8" customWidth="1"/>
    <col min="17" max="17" width="8.6328125" customWidth="1"/>
    <col min="18" max="18" width="7.453125" customWidth="1"/>
    <col min="19" max="19" width="6.36328125" customWidth="1"/>
    <col min="20" max="20" width="5.81640625" customWidth="1"/>
    <col min="21" max="22" width="8" customWidth="1"/>
    <col min="23" max="23" width="6.453125" customWidth="1"/>
    <col min="26" max="26" width="7.08984375" customWidth="1"/>
    <col min="27" max="27" width="7.453125" customWidth="1"/>
    <col min="36" max="36" width="10.08984375" bestFit="1" customWidth="1"/>
  </cols>
  <sheetData>
    <row r="1" spans="1:44" ht="30" customHeight="1" thickBot="1">
      <c r="A1" s="881" t="s">
        <v>397</v>
      </c>
      <c r="B1" s="881"/>
      <c r="C1" s="881"/>
      <c r="D1" s="881"/>
      <c r="E1" s="881"/>
      <c r="F1" s="881"/>
      <c r="G1" s="881"/>
      <c r="H1" s="881"/>
      <c r="I1" s="881"/>
      <c r="J1" s="881"/>
      <c r="K1" s="881"/>
      <c r="L1" s="881"/>
      <c r="M1" s="881"/>
      <c r="N1" s="881"/>
      <c r="O1" s="881"/>
      <c r="P1" s="881"/>
      <c r="Q1" s="881"/>
      <c r="R1" s="881"/>
      <c r="T1" s="885"/>
      <c r="U1" s="885"/>
      <c r="V1" s="885"/>
      <c r="W1" s="885"/>
      <c r="Y1" s="885"/>
      <c r="Z1" s="885"/>
      <c r="AA1" s="885"/>
      <c r="AB1" s="885"/>
    </row>
    <row r="2" spans="1:44" ht="30.9" customHeight="1" thickBot="1">
      <c r="A2" s="878" t="s">
        <v>153</v>
      </c>
      <c r="B2" s="866" t="s">
        <v>188</v>
      </c>
      <c r="C2" s="867"/>
      <c r="D2" s="867"/>
      <c r="E2" s="868"/>
      <c r="F2" s="866" t="s">
        <v>189</v>
      </c>
      <c r="G2" s="867"/>
      <c r="H2" s="867"/>
      <c r="I2" s="868"/>
      <c r="J2" s="866" t="s">
        <v>165</v>
      </c>
      <c r="K2" s="867"/>
      <c r="L2" s="867"/>
      <c r="M2" s="867"/>
      <c r="N2" s="868"/>
      <c r="O2" s="866" t="s">
        <v>162</v>
      </c>
      <c r="P2" s="867"/>
      <c r="Q2" s="867"/>
      <c r="R2" s="868"/>
      <c r="S2" s="871" t="s">
        <v>341</v>
      </c>
      <c r="T2" s="886" t="s">
        <v>348</v>
      </c>
      <c r="U2" s="887"/>
      <c r="V2" s="887"/>
      <c r="W2" s="888"/>
      <c r="X2" s="142" t="s">
        <v>137</v>
      </c>
      <c r="Y2" s="58"/>
      <c r="Z2" s="58"/>
      <c r="AA2" s="58"/>
      <c r="AB2" s="58" t="s">
        <v>138</v>
      </c>
      <c r="AC2" s="58"/>
      <c r="AD2" s="58"/>
      <c r="AE2" s="58"/>
      <c r="AF2" s="58" t="s">
        <v>49</v>
      </c>
      <c r="AG2" s="58"/>
      <c r="AH2" s="58"/>
      <c r="AI2" s="58"/>
      <c r="AJ2" s="218"/>
      <c r="AK2" s="219" t="s">
        <v>70</v>
      </c>
      <c r="AL2" s="220"/>
      <c r="AM2" s="220"/>
      <c r="AN2" s="221"/>
    </row>
    <row r="3" spans="1:44" ht="30.9" customHeight="1">
      <c r="A3" s="879"/>
      <c r="B3" s="882" t="s">
        <v>184</v>
      </c>
      <c r="C3" s="882" t="s">
        <v>183</v>
      </c>
      <c r="D3" s="882" t="s">
        <v>164</v>
      </c>
      <c r="E3" s="882" t="s">
        <v>337</v>
      </c>
      <c r="F3" s="882" t="s">
        <v>184</v>
      </c>
      <c r="G3" s="882" t="s">
        <v>183</v>
      </c>
      <c r="H3" s="882" t="s">
        <v>164</v>
      </c>
      <c r="I3" s="882" t="s">
        <v>337</v>
      </c>
      <c r="J3" s="882" t="s">
        <v>184</v>
      </c>
      <c r="K3" s="882" t="s">
        <v>183</v>
      </c>
      <c r="L3" s="882" t="s">
        <v>164</v>
      </c>
      <c r="M3" s="878" t="s">
        <v>163</v>
      </c>
      <c r="N3" s="882" t="s">
        <v>337</v>
      </c>
      <c r="O3" s="882" t="s">
        <v>184</v>
      </c>
      <c r="P3" s="882" t="s">
        <v>183</v>
      </c>
      <c r="Q3" s="882" t="s">
        <v>164</v>
      </c>
      <c r="R3" s="882" t="s">
        <v>337</v>
      </c>
      <c r="S3" s="877"/>
      <c r="T3" s="197" t="s">
        <v>90</v>
      </c>
      <c r="U3" s="198" t="s">
        <v>89</v>
      </c>
      <c r="V3" s="199" t="s">
        <v>52</v>
      </c>
      <c r="W3" s="200" t="s">
        <v>53</v>
      </c>
      <c r="X3" s="141" t="s">
        <v>0</v>
      </c>
      <c r="Y3" s="45" t="s">
        <v>3</v>
      </c>
      <c r="Z3" s="45" t="s">
        <v>50</v>
      </c>
      <c r="AA3" s="45" t="s">
        <v>342</v>
      </c>
      <c r="AB3" s="45" t="s">
        <v>0</v>
      </c>
      <c r="AC3" s="45" t="s">
        <v>3</v>
      </c>
      <c r="AD3" s="45" t="s">
        <v>50</v>
      </c>
      <c r="AE3" s="45" t="s">
        <v>342</v>
      </c>
      <c r="AF3" s="45" t="s">
        <v>0</v>
      </c>
      <c r="AG3" s="45" t="s">
        <v>3</v>
      </c>
      <c r="AH3" s="45" t="s">
        <v>50</v>
      </c>
      <c r="AI3" s="45" t="s">
        <v>51</v>
      </c>
      <c r="AJ3" s="45" t="s">
        <v>342</v>
      </c>
      <c r="AK3" s="107" t="s">
        <v>0</v>
      </c>
      <c r="AL3" s="58" t="s">
        <v>3</v>
      </c>
      <c r="AM3" s="58" t="s">
        <v>50</v>
      </c>
      <c r="AN3" s="45" t="s">
        <v>342</v>
      </c>
    </row>
    <row r="4" spans="1:44" ht="30.9" customHeight="1" thickBot="1">
      <c r="A4" s="880"/>
      <c r="B4" s="883"/>
      <c r="C4" s="883"/>
      <c r="D4" s="883"/>
      <c r="E4" s="884"/>
      <c r="F4" s="883"/>
      <c r="G4" s="883"/>
      <c r="H4" s="883"/>
      <c r="I4" s="884"/>
      <c r="J4" s="883"/>
      <c r="K4" s="883"/>
      <c r="L4" s="883"/>
      <c r="M4" s="880"/>
      <c r="N4" s="884"/>
      <c r="O4" s="883"/>
      <c r="P4" s="883"/>
      <c r="Q4" s="883"/>
      <c r="R4" s="884"/>
      <c r="S4" s="872"/>
      <c r="T4" s="201" t="s">
        <v>27</v>
      </c>
      <c r="U4" s="202" t="s">
        <v>27</v>
      </c>
      <c r="V4" s="203"/>
      <c r="W4" s="204" t="s">
        <v>55</v>
      </c>
      <c r="X4" s="222" t="s">
        <v>185</v>
      </c>
      <c r="Y4" s="223" t="s">
        <v>185</v>
      </c>
      <c r="Z4" s="47"/>
      <c r="AA4" s="47" t="s">
        <v>343</v>
      </c>
      <c r="AB4" s="223" t="s">
        <v>185</v>
      </c>
      <c r="AC4" s="223" t="s">
        <v>185</v>
      </c>
      <c r="AD4" s="47"/>
      <c r="AE4" s="47" t="s">
        <v>343</v>
      </c>
      <c r="AF4" s="223" t="s">
        <v>185</v>
      </c>
      <c r="AG4" s="223" t="s">
        <v>185</v>
      </c>
      <c r="AH4" s="47"/>
      <c r="AI4" s="47" t="s">
        <v>54</v>
      </c>
      <c r="AJ4" s="47" t="s">
        <v>343</v>
      </c>
      <c r="AK4" s="110" t="s">
        <v>4</v>
      </c>
      <c r="AL4" s="47" t="s">
        <v>4</v>
      </c>
      <c r="AM4" s="47"/>
      <c r="AN4" s="47" t="s">
        <v>343</v>
      </c>
    </row>
    <row r="5" spans="1:44" ht="30.9" customHeight="1" thickBot="1">
      <c r="A5" s="112" t="s">
        <v>92</v>
      </c>
      <c r="B5" s="103">
        <f>X5+Месяц!B5</f>
        <v>46</v>
      </c>
      <c r="C5" s="104">
        <f>Y5+Месяц!C5</f>
        <v>0.9</v>
      </c>
      <c r="D5" s="226">
        <f>SUM(C5/B5)*100</f>
        <v>1.956521739130435</v>
      </c>
      <c r="E5" s="208">
        <f>SUM(C5/T5)*100</f>
        <v>12.162162162162161</v>
      </c>
      <c r="F5" s="105">
        <f>AB5+Месяц!F5</f>
        <v>1917</v>
      </c>
      <c r="G5" s="104">
        <f>AC5+Месяц!G5</f>
        <v>1990</v>
      </c>
      <c r="H5" s="226">
        <f>SUM(G5/F5)*100</f>
        <v>103.80803338549818</v>
      </c>
      <c r="I5" s="208">
        <f>SUM(G5/U5)*100</f>
        <v>106.72530301405128</v>
      </c>
      <c r="J5" s="105">
        <f>AF5+Месяц!J5</f>
        <v>13140</v>
      </c>
      <c r="K5" s="206">
        <f>AG5+Месяц!K5</f>
        <v>16115.1</v>
      </c>
      <c r="L5" s="205">
        <f>SUM(K5/J5)*100</f>
        <v>122.64155251141553</v>
      </c>
      <c r="M5" s="207">
        <f t="shared" ref="M5:M21" si="0">SUM(K5/S5)*1000</f>
        <v>22444.428969359331</v>
      </c>
      <c r="N5" s="409">
        <f t="shared" ref="N5:N21" si="1">SUM(K5/V5)*100</f>
        <v>127.46161938132261</v>
      </c>
      <c r="O5" s="105">
        <f>AK5+Месяц!O5</f>
        <v>189</v>
      </c>
      <c r="P5" s="104">
        <f>AL5+Месяц!P5</f>
        <v>271</v>
      </c>
      <c r="Q5" s="396">
        <f>P5/O5*100</f>
        <v>143.38624338624339</v>
      </c>
      <c r="R5" s="208">
        <f t="shared" ref="R5:R21" si="2">P5/W5*100</f>
        <v>132.84313725490196</v>
      </c>
      <c r="S5" s="540">
        <v>718</v>
      </c>
      <c r="T5" s="179">
        <v>7.4</v>
      </c>
      <c r="U5" s="179">
        <v>1864.6</v>
      </c>
      <c r="V5" s="179">
        <v>12643.1</v>
      </c>
      <c r="W5" s="181">
        <v>204</v>
      </c>
      <c r="X5" s="103">
        <v>36</v>
      </c>
      <c r="Y5" s="104">
        <v>0.9</v>
      </c>
      <c r="Z5" s="226">
        <f>SUM(Y5/X5)*100</f>
        <v>2.5</v>
      </c>
      <c r="AA5" s="472">
        <v>12.2</v>
      </c>
      <c r="AB5" s="372">
        <v>1617</v>
      </c>
      <c r="AC5" s="179">
        <v>1669.3</v>
      </c>
      <c r="AD5" s="452">
        <v>103.2</v>
      </c>
      <c r="AE5" s="452">
        <v>106.5</v>
      </c>
      <c r="AF5" s="105">
        <v>10690</v>
      </c>
      <c r="AG5" s="206">
        <v>13484.7</v>
      </c>
      <c r="AH5" s="205">
        <f>SUM(AG5/AF5)*100</f>
        <v>126.14312441534146</v>
      </c>
      <c r="AI5" s="207">
        <v>18781</v>
      </c>
      <c r="AJ5" s="409">
        <v>132.1</v>
      </c>
      <c r="AK5" s="105">
        <v>153</v>
      </c>
      <c r="AL5" s="471">
        <v>224</v>
      </c>
      <c r="AM5" s="451">
        <v>146.4</v>
      </c>
      <c r="AN5" s="452">
        <v>135.80000000000001</v>
      </c>
      <c r="AO5" s="19"/>
      <c r="AP5" s="19"/>
      <c r="AQ5" s="19"/>
      <c r="AR5" s="19"/>
    </row>
    <row r="6" spans="1:44" ht="30.9" customHeight="1" thickBot="1">
      <c r="A6" s="70" t="s">
        <v>93</v>
      </c>
      <c r="B6" s="103">
        <f>X6+Месяц!B6</f>
        <v>11</v>
      </c>
      <c r="C6" s="64">
        <f>Y6+Месяц!C6</f>
        <v>19</v>
      </c>
      <c r="D6" s="76">
        <f t="shared" ref="D6:D21" si="3">SUM(C6/B6)*100</f>
        <v>172.72727272727272</v>
      </c>
      <c r="E6" s="77">
        <f>SUM(C6/T6)*100</f>
        <v>327.58620689655174</v>
      </c>
      <c r="F6" s="105">
        <f>AB6+Месяц!F6</f>
        <v>0</v>
      </c>
      <c r="G6" s="64"/>
      <c r="H6" s="146" t="e">
        <f t="shared" ref="H6:H20" si="4">SUM(G6/F6)*100</f>
        <v>#DIV/0!</v>
      </c>
      <c r="I6" s="147">
        <f>SUM(G6/U6)*100</f>
        <v>0</v>
      </c>
      <c r="J6" s="105">
        <f>AF6+Месяц!J6</f>
        <v>3500</v>
      </c>
      <c r="K6" s="206">
        <f>AG6+Месяц!K6</f>
        <v>2210.4</v>
      </c>
      <c r="L6" s="76">
        <f t="shared" ref="L6:L21" si="5">SUM(K6/J6)*100</f>
        <v>63.15428571428572</v>
      </c>
      <c r="M6" s="183">
        <f t="shared" si="0"/>
        <v>9133.8842975206608</v>
      </c>
      <c r="N6" s="77">
        <f t="shared" si="1"/>
        <v>65.893575793709942</v>
      </c>
      <c r="O6" s="105">
        <f>AK6+Месяц!O6</f>
        <v>59</v>
      </c>
      <c r="P6" s="104">
        <f>AL6+Месяц!P6</f>
        <v>0</v>
      </c>
      <c r="Q6" s="182">
        <f t="shared" ref="Q6:Q21" si="6">P6/O6*100</f>
        <v>0</v>
      </c>
      <c r="R6" s="77">
        <f t="shared" si="2"/>
        <v>0</v>
      </c>
      <c r="S6" s="541">
        <v>242</v>
      </c>
      <c r="T6" s="182">
        <v>5.8</v>
      </c>
      <c r="U6" s="182">
        <v>712.3</v>
      </c>
      <c r="V6" s="182">
        <v>3354.5</v>
      </c>
      <c r="W6" s="184">
        <v>25</v>
      </c>
      <c r="X6" s="103">
        <v>9</v>
      </c>
      <c r="Y6" s="64">
        <v>15.299999999999999</v>
      </c>
      <c r="Z6" s="76">
        <f>SUM(Y6/X6)*100</f>
        <v>170</v>
      </c>
      <c r="AA6" s="472">
        <v>263.8</v>
      </c>
      <c r="AB6" s="373">
        <v>0</v>
      </c>
      <c r="AC6" s="182"/>
      <c r="AD6" s="452"/>
      <c r="AE6" s="453">
        <v>0</v>
      </c>
      <c r="AF6" s="80">
        <v>3050</v>
      </c>
      <c r="AG6" s="206">
        <v>1808.3000000000002</v>
      </c>
      <c r="AH6" s="76">
        <f t="shared" ref="AH6:AH23" si="7">SUM(AG6/AF6)*100</f>
        <v>59.288524590163938</v>
      </c>
      <c r="AI6" s="183">
        <v>7472</v>
      </c>
      <c r="AJ6" s="77">
        <v>62.2</v>
      </c>
      <c r="AK6" s="80">
        <v>47</v>
      </c>
      <c r="AL6" s="471">
        <v>0</v>
      </c>
      <c r="AM6" s="450">
        <v>0</v>
      </c>
      <c r="AN6" s="452">
        <v>0</v>
      </c>
      <c r="AO6" s="19"/>
      <c r="AP6" s="19"/>
      <c r="AQ6" s="19"/>
      <c r="AR6" s="19"/>
    </row>
    <row r="7" spans="1:44" ht="30.9" customHeight="1" thickBot="1">
      <c r="A7" s="70" t="s">
        <v>94</v>
      </c>
      <c r="B7" s="79"/>
      <c r="C7" s="64"/>
      <c r="D7" s="76"/>
      <c r="E7" s="77"/>
      <c r="F7" s="80"/>
      <c r="G7" s="64"/>
      <c r="H7" s="76"/>
      <c r="I7" s="77"/>
      <c r="J7" s="105">
        <f>AF7+Месяц!J7</f>
        <v>2140</v>
      </c>
      <c r="K7" s="206">
        <f>AG7+Месяц!K7</f>
        <v>2016.4</v>
      </c>
      <c r="L7" s="146">
        <f t="shared" si="5"/>
        <v>94.224299065420567</v>
      </c>
      <c r="M7" s="183">
        <f t="shared" si="0"/>
        <v>9601.9047619047633</v>
      </c>
      <c r="N7" s="147">
        <f t="shared" si="1"/>
        <v>98.313018039980506</v>
      </c>
      <c r="O7" s="105">
        <f>AK7+Месяц!O7</f>
        <v>58</v>
      </c>
      <c r="P7" s="104">
        <f>AL7+Месяц!P7</f>
        <v>58</v>
      </c>
      <c r="Q7" s="185">
        <f t="shared" si="6"/>
        <v>100</v>
      </c>
      <c r="R7" s="147">
        <f t="shared" si="2"/>
        <v>68.235294117647058</v>
      </c>
      <c r="S7" s="541">
        <v>210</v>
      </c>
      <c r="T7" s="182"/>
      <c r="U7" s="182"/>
      <c r="V7" s="182">
        <v>2051</v>
      </c>
      <c r="W7" s="184">
        <v>85</v>
      </c>
      <c r="X7" s="79"/>
      <c r="Y7" s="64"/>
      <c r="Z7" s="76"/>
      <c r="AA7" s="472"/>
      <c r="AB7" s="373"/>
      <c r="AC7" s="182"/>
      <c r="AD7" s="452"/>
      <c r="AE7" s="452"/>
      <c r="AF7" s="80">
        <v>1745</v>
      </c>
      <c r="AG7" s="206">
        <v>1513.3</v>
      </c>
      <c r="AH7" s="146">
        <f t="shared" si="7"/>
        <v>86.722063037249285</v>
      </c>
      <c r="AI7" s="183">
        <v>7206</v>
      </c>
      <c r="AJ7" s="147">
        <v>91.1</v>
      </c>
      <c r="AK7" s="80">
        <v>47</v>
      </c>
      <c r="AL7" s="471">
        <v>43</v>
      </c>
      <c r="AM7" s="450">
        <v>91.5</v>
      </c>
      <c r="AN7" s="453">
        <v>62.3</v>
      </c>
      <c r="AO7" s="19"/>
      <c r="AP7" s="19"/>
      <c r="AQ7" s="19"/>
      <c r="AR7" s="19"/>
    </row>
    <row r="8" spans="1:44" ht="30.9" customHeight="1" thickBot="1">
      <c r="A8" s="70" t="s">
        <v>95</v>
      </c>
      <c r="B8" s="103">
        <f>X8+Месяц!B8</f>
        <v>48</v>
      </c>
      <c r="C8" s="64">
        <f>Y8+Месяц!C8</f>
        <v>13.299999999999999</v>
      </c>
      <c r="D8" s="76">
        <f t="shared" si="3"/>
        <v>27.708333333333329</v>
      </c>
      <c r="E8" s="147">
        <f>SUM(C8/T8)*100</f>
        <v>49.999999999999993</v>
      </c>
      <c r="F8" s="105">
        <f>AB8+Месяц!F8</f>
        <v>1587</v>
      </c>
      <c r="G8" s="64">
        <f>AC8+Месяц!G8</f>
        <v>1665.6</v>
      </c>
      <c r="H8" s="146">
        <f t="shared" si="4"/>
        <v>104.95274102079395</v>
      </c>
      <c r="I8" s="147">
        <f>SUM(G8/U8)*100</f>
        <v>108.1067047445966</v>
      </c>
      <c r="J8" s="105">
        <f>AF8+Месяц!J8</f>
        <v>4830</v>
      </c>
      <c r="K8" s="206">
        <f>AG8+Месяц!K8</f>
        <v>6119</v>
      </c>
      <c r="L8" s="76">
        <f t="shared" si="5"/>
        <v>126.68737060041408</v>
      </c>
      <c r="M8" s="183">
        <f t="shared" si="0"/>
        <v>21698.581560283688</v>
      </c>
      <c r="N8" s="77">
        <f t="shared" si="1"/>
        <v>130.58045241143833</v>
      </c>
      <c r="O8" s="105">
        <f>AK8+Месяц!O8</f>
        <v>67</v>
      </c>
      <c r="P8" s="104">
        <f>AL8+Месяц!P8</f>
        <v>34</v>
      </c>
      <c r="Q8" s="182">
        <f t="shared" si="6"/>
        <v>50.746268656716417</v>
      </c>
      <c r="R8" s="77">
        <f t="shared" si="2"/>
        <v>79.069767441860463</v>
      </c>
      <c r="S8" s="541">
        <v>282</v>
      </c>
      <c r="T8" s="182">
        <v>26.6</v>
      </c>
      <c r="U8" s="182">
        <v>1540.7</v>
      </c>
      <c r="V8" s="182">
        <v>4686</v>
      </c>
      <c r="W8" s="184">
        <v>43</v>
      </c>
      <c r="X8" s="103">
        <v>38</v>
      </c>
      <c r="Y8" s="64">
        <v>13.299999999999999</v>
      </c>
      <c r="Z8" s="76">
        <f>SUM(Y8/X8)*100</f>
        <v>35</v>
      </c>
      <c r="AA8" s="472">
        <v>58.1</v>
      </c>
      <c r="AB8" s="373">
        <v>1296</v>
      </c>
      <c r="AC8" s="182">
        <v>1357</v>
      </c>
      <c r="AD8" s="452">
        <v>104.7</v>
      </c>
      <c r="AE8" s="453">
        <v>108.2</v>
      </c>
      <c r="AF8" s="80">
        <v>3880</v>
      </c>
      <c r="AG8" s="206">
        <v>4648</v>
      </c>
      <c r="AH8" s="76">
        <f t="shared" si="7"/>
        <v>119.79381443298969</v>
      </c>
      <c r="AI8" s="183">
        <v>16482</v>
      </c>
      <c r="AJ8" s="77">
        <v>123.8</v>
      </c>
      <c r="AK8" s="80">
        <v>54</v>
      </c>
      <c r="AL8" s="471">
        <v>23</v>
      </c>
      <c r="AM8" s="450">
        <v>42.6</v>
      </c>
      <c r="AN8" s="452">
        <v>71.900000000000006</v>
      </c>
      <c r="AO8" s="19"/>
      <c r="AP8" s="19"/>
      <c r="AQ8" s="19"/>
      <c r="AR8" s="19"/>
    </row>
    <row r="9" spans="1:44" ht="30.9" customHeight="1" thickBot="1">
      <c r="A9" s="70" t="s">
        <v>96</v>
      </c>
      <c r="B9" s="103">
        <f>X9+Месяц!B9</f>
        <v>44</v>
      </c>
      <c r="C9" s="64">
        <f>Y9+Месяц!C9</f>
        <v>45.6</v>
      </c>
      <c r="D9" s="76">
        <f t="shared" si="3"/>
        <v>103.63636363636364</v>
      </c>
      <c r="E9" s="77">
        <f>SUM(C9/T9)*100</f>
        <v>162.85714285714286</v>
      </c>
      <c r="F9" s="80"/>
      <c r="G9" s="64"/>
      <c r="H9" s="76"/>
      <c r="I9" s="147"/>
      <c r="J9" s="105">
        <f>AF9+Месяц!J9</f>
        <v>4798</v>
      </c>
      <c r="K9" s="206">
        <f>AG9+Месяц!K9</f>
        <v>3749.1000000000004</v>
      </c>
      <c r="L9" s="76">
        <f t="shared" si="5"/>
        <v>78.138807836598588</v>
      </c>
      <c r="M9" s="183">
        <f t="shared" si="0"/>
        <v>6730.8797127468588</v>
      </c>
      <c r="N9" s="77">
        <f t="shared" si="1"/>
        <v>80.344169899063502</v>
      </c>
      <c r="O9" s="105">
        <f>AK9+Месяц!O9</f>
        <v>85</v>
      </c>
      <c r="P9" s="104">
        <f>AL9+Месяц!P9</f>
        <v>65</v>
      </c>
      <c r="Q9" s="182">
        <f t="shared" si="6"/>
        <v>76.470588235294116</v>
      </c>
      <c r="R9" s="77">
        <f t="shared" si="2"/>
        <v>166.66666666666669</v>
      </c>
      <c r="S9" s="541">
        <v>557</v>
      </c>
      <c r="T9" s="182">
        <v>28</v>
      </c>
      <c r="U9" s="182"/>
      <c r="V9" s="182">
        <v>4666.3</v>
      </c>
      <c r="W9" s="184">
        <v>39</v>
      </c>
      <c r="X9" s="103">
        <v>36</v>
      </c>
      <c r="Y9" s="64">
        <v>37.700000000000003</v>
      </c>
      <c r="Z9" s="76">
        <f>SUM(Y9/X9)*100</f>
        <v>104.72222222222223</v>
      </c>
      <c r="AA9" s="472">
        <v>221.8</v>
      </c>
      <c r="AB9" s="373"/>
      <c r="AC9" s="182"/>
      <c r="AD9" s="452"/>
      <c r="AE9" s="453"/>
      <c r="AF9" s="80">
        <v>3948</v>
      </c>
      <c r="AG9" s="206">
        <v>2887.8</v>
      </c>
      <c r="AH9" s="76">
        <f t="shared" si="7"/>
        <v>73.145896656534958</v>
      </c>
      <c r="AI9" s="183">
        <v>5185</v>
      </c>
      <c r="AJ9" s="77">
        <v>75.2</v>
      </c>
      <c r="AK9" s="80">
        <v>68</v>
      </c>
      <c r="AL9" s="471">
        <v>51</v>
      </c>
      <c r="AM9" s="451">
        <v>75</v>
      </c>
      <c r="AN9" s="452">
        <v>130.80000000000001</v>
      </c>
      <c r="AO9" s="19"/>
      <c r="AP9" s="19"/>
      <c r="AQ9" s="19"/>
      <c r="AR9" s="19"/>
    </row>
    <row r="10" spans="1:44" ht="30.9" customHeight="1" thickBot="1">
      <c r="A10" s="70" t="s">
        <v>97</v>
      </c>
      <c r="B10" s="103">
        <f>X10+Месяц!B10</f>
        <v>0</v>
      </c>
      <c r="C10" s="64"/>
      <c r="D10" s="76"/>
      <c r="E10" s="77"/>
      <c r="F10" s="80"/>
      <c r="G10" s="64"/>
      <c r="H10" s="146"/>
      <c r="I10" s="77"/>
      <c r="J10" s="105">
        <f>AF10+Месяц!J10</f>
        <v>5835</v>
      </c>
      <c r="K10" s="206">
        <f>AG10+Месяц!K10</f>
        <v>5094.7</v>
      </c>
      <c r="L10" s="76">
        <f t="shared" si="5"/>
        <v>87.312767780634104</v>
      </c>
      <c r="M10" s="183">
        <f t="shared" si="0"/>
        <v>14112.742382271466</v>
      </c>
      <c r="N10" s="77">
        <f t="shared" si="1"/>
        <v>89.733338030153575</v>
      </c>
      <c r="O10" s="105">
        <f>AK10+Месяц!O10</f>
        <v>77</v>
      </c>
      <c r="P10" s="104">
        <f>AL10+Месяц!P10</f>
        <v>72</v>
      </c>
      <c r="Q10" s="185">
        <f t="shared" si="6"/>
        <v>93.506493506493499</v>
      </c>
      <c r="R10" s="147">
        <f t="shared" si="2"/>
        <v>93.506493506493499</v>
      </c>
      <c r="S10" s="541">
        <v>361</v>
      </c>
      <c r="T10" s="182">
        <v>0</v>
      </c>
      <c r="U10" s="182"/>
      <c r="V10" s="182">
        <v>5677.6</v>
      </c>
      <c r="W10" s="184">
        <v>77</v>
      </c>
      <c r="X10" s="103">
        <v>0</v>
      </c>
      <c r="Y10" s="64"/>
      <c r="Z10" s="76"/>
      <c r="AA10" s="472"/>
      <c r="AB10" s="373"/>
      <c r="AC10" s="182"/>
      <c r="AD10" s="452"/>
      <c r="AE10" s="452"/>
      <c r="AF10" s="80">
        <v>4735</v>
      </c>
      <c r="AG10" s="206">
        <v>4174.7</v>
      </c>
      <c r="AH10" s="76">
        <f t="shared" si="7"/>
        <v>88.166842661034835</v>
      </c>
      <c r="AI10" s="183">
        <v>11564</v>
      </c>
      <c r="AJ10" s="77">
        <v>90.7</v>
      </c>
      <c r="AK10" s="80">
        <v>63</v>
      </c>
      <c r="AL10" s="471">
        <v>59</v>
      </c>
      <c r="AM10" s="450">
        <v>93.7</v>
      </c>
      <c r="AN10" s="453">
        <v>95.2</v>
      </c>
      <c r="AO10" s="19"/>
      <c r="AP10" s="19"/>
      <c r="AQ10" s="19"/>
      <c r="AR10" s="19"/>
    </row>
    <row r="11" spans="1:44" ht="30.9" customHeight="1" thickBot="1">
      <c r="A11" s="70" t="s">
        <v>98</v>
      </c>
      <c r="B11" s="103">
        <f>X11+Месяц!B11</f>
        <v>31</v>
      </c>
      <c r="C11" s="64">
        <f>Y11+Месяц!C11</f>
        <v>0.5</v>
      </c>
      <c r="D11" s="76">
        <f t="shared" si="3"/>
        <v>1.6129032258064515</v>
      </c>
      <c r="E11" s="77" t="e">
        <f>SUM(C11/T11)*100</f>
        <v>#DIV/0!</v>
      </c>
      <c r="F11" s="105">
        <f>AB11+Месяц!F11</f>
        <v>987</v>
      </c>
      <c r="G11" s="64">
        <f>AC11+Месяц!G11</f>
        <v>1080.5</v>
      </c>
      <c r="H11" s="146">
        <f t="shared" si="4"/>
        <v>109.47315096251266</v>
      </c>
      <c r="I11" s="147">
        <f>SUM(G11/U11)*100</f>
        <v>109.60641103672144</v>
      </c>
      <c r="J11" s="105">
        <f>AF11+Месяц!J11</f>
        <v>18704</v>
      </c>
      <c r="K11" s="206">
        <f>AG11+Месяц!K11</f>
        <v>18257.5</v>
      </c>
      <c r="L11" s="146">
        <f t="shared" si="5"/>
        <v>97.612810094097526</v>
      </c>
      <c r="M11" s="183">
        <f t="shared" si="0"/>
        <v>22238.124238733253</v>
      </c>
      <c r="N11" s="147">
        <f t="shared" si="1"/>
        <v>102.05079762556875</v>
      </c>
      <c r="O11" s="105">
        <f>AK11+Месяц!O11</f>
        <v>213</v>
      </c>
      <c r="P11" s="104">
        <f>AL11+Месяц!P11</f>
        <v>167</v>
      </c>
      <c r="Q11" s="182">
        <f t="shared" si="6"/>
        <v>78.403755868544607</v>
      </c>
      <c r="R11" s="77">
        <f t="shared" si="2"/>
        <v>90.270270270270274</v>
      </c>
      <c r="S11" s="541">
        <v>821</v>
      </c>
      <c r="T11" s="182">
        <v>0</v>
      </c>
      <c r="U11" s="182">
        <v>985.8</v>
      </c>
      <c r="V11" s="182">
        <v>17890.599999999999</v>
      </c>
      <c r="W11" s="184">
        <v>185</v>
      </c>
      <c r="X11" s="103">
        <v>25</v>
      </c>
      <c r="Y11" s="64">
        <v>0.5</v>
      </c>
      <c r="Z11" s="76">
        <f>SUM(Y11/X11)*100</f>
        <v>2</v>
      </c>
      <c r="AA11" s="472"/>
      <c r="AB11" s="373">
        <v>814</v>
      </c>
      <c r="AC11" s="182">
        <v>895</v>
      </c>
      <c r="AD11" s="452">
        <v>110</v>
      </c>
      <c r="AE11" s="453">
        <v>109.2</v>
      </c>
      <c r="AF11" s="80">
        <v>14697</v>
      </c>
      <c r="AG11" s="206">
        <v>14242.7</v>
      </c>
      <c r="AH11" s="146">
        <f t="shared" si="7"/>
        <v>96.908892971354703</v>
      </c>
      <c r="AI11" s="183">
        <v>17348</v>
      </c>
      <c r="AJ11" s="147">
        <v>101.3</v>
      </c>
      <c r="AK11" s="80">
        <v>172</v>
      </c>
      <c r="AL11" s="471">
        <v>130.6</v>
      </c>
      <c r="AM11" s="450">
        <v>75.900000000000006</v>
      </c>
      <c r="AN11" s="452">
        <v>94</v>
      </c>
      <c r="AO11" s="19"/>
      <c r="AP11" s="19"/>
      <c r="AQ11" s="19"/>
      <c r="AR11" s="19"/>
    </row>
    <row r="12" spans="1:44" ht="30.9" customHeight="1" thickBot="1">
      <c r="A12" s="71" t="s">
        <v>99</v>
      </c>
      <c r="B12" s="103">
        <f>X12+Месяц!B12</f>
        <v>46</v>
      </c>
      <c r="C12" s="64">
        <f>Y12+Месяц!C12</f>
        <v>0.4</v>
      </c>
      <c r="D12" s="146">
        <f t="shared" si="3"/>
        <v>0.86956521739130432</v>
      </c>
      <c r="E12" s="77">
        <f>SUM(C12/T12)*100</f>
        <v>0.16122531237404272</v>
      </c>
      <c r="F12" s="105">
        <f>AB12+Месяц!F12</f>
        <v>2160</v>
      </c>
      <c r="G12" s="64">
        <f>AC12+Месяц!G12</f>
        <v>2299.1</v>
      </c>
      <c r="H12" s="146">
        <f t="shared" si="4"/>
        <v>106.43981481481481</v>
      </c>
      <c r="I12" s="147">
        <f>SUM(G12/U12)*100</f>
        <v>83.564133318794745</v>
      </c>
      <c r="J12" s="105">
        <f>AF12+Месяц!J12</f>
        <v>33993</v>
      </c>
      <c r="K12" s="206">
        <f>AG12+Месяц!K12</f>
        <v>29512.300000000003</v>
      </c>
      <c r="L12" s="146">
        <f t="shared" si="5"/>
        <v>86.818756802871192</v>
      </c>
      <c r="M12" s="183">
        <f t="shared" si="0"/>
        <v>31396.063829787239</v>
      </c>
      <c r="N12" s="147">
        <f t="shared" si="1"/>
        <v>89.272685473674031</v>
      </c>
      <c r="O12" s="105">
        <f>AK12+Месяц!O12</f>
        <v>218</v>
      </c>
      <c r="P12" s="104">
        <f>AL12+Месяц!P12</f>
        <v>247</v>
      </c>
      <c r="Q12" s="182">
        <f t="shared" si="6"/>
        <v>113.30275229357798</v>
      </c>
      <c r="R12" s="77">
        <f t="shared" si="2"/>
        <v>149.69696969696972</v>
      </c>
      <c r="S12" s="541">
        <v>940</v>
      </c>
      <c r="T12" s="182">
        <v>248.1</v>
      </c>
      <c r="U12" s="182">
        <v>2751.3</v>
      </c>
      <c r="V12" s="182">
        <v>33058.6</v>
      </c>
      <c r="W12" s="184">
        <v>165</v>
      </c>
      <c r="X12" s="103">
        <v>37</v>
      </c>
      <c r="Y12" s="64">
        <v>0.4</v>
      </c>
      <c r="Z12" s="146">
        <f>SUM(Y12/X12)*100</f>
        <v>1.0810810810810811</v>
      </c>
      <c r="AA12" s="472">
        <v>0.2</v>
      </c>
      <c r="AB12" s="374">
        <v>1764</v>
      </c>
      <c r="AC12" s="182">
        <v>1897</v>
      </c>
      <c r="AD12" s="452">
        <v>107.5</v>
      </c>
      <c r="AE12" s="453">
        <v>81.900000000000006</v>
      </c>
      <c r="AF12" s="80">
        <v>27393</v>
      </c>
      <c r="AG12" s="206">
        <v>23479.4</v>
      </c>
      <c r="AH12" s="146">
        <f t="shared" si="7"/>
        <v>85.713138393020117</v>
      </c>
      <c r="AI12" s="183">
        <v>24978</v>
      </c>
      <c r="AJ12" s="147">
        <v>88.6</v>
      </c>
      <c r="AK12" s="80">
        <v>176</v>
      </c>
      <c r="AL12" s="471">
        <v>197</v>
      </c>
      <c r="AM12" s="450">
        <v>111.9</v>
      </c>
      <c r="AN12" s="452">
        <v>160.19999999999999</v>
      </c>
      <c r="AO12" s="19"/>
      <c r="AP12" s="19"/>
      <c r="AQ12" s="19"/>
      <c r="AR12" s="19"/>
    </row>
    <row r="13" spans="1:44" ht="30.9" customHeight="1" thickBot="1">
      <c r="A13" s="70" t="s">
        <v>100</v>
      </c>
      <c r="B13" s="103">
        <f>X13+Месяц!B13</f>
        <v>0</v>
      </c>
      <c r="C13" s="64"/>
      <c r="D13" s="76"/>
      <c r="E13" s="147"/>
      <c r="F13" s="105">
        <f>AB13+Месяц!F13</f>
        <v>0</v>
      </c>
      <c r="G13" s="64"/>
      <c r="H13" s="146"/>
      <c r="I13" s="147"/>
      <c r="J13" s="105">
        <f>AF13+Месяц!J13</f>
        <v>1267</v>
      </c>
      <c r="K13" s="206">
        <f>AG13+Месяц!K13</f>
        <v>1523.2</v>
      </c>
      <c r="L13" s="76">
        <f t="shared" si="5"/>
        <v>120.22099447513813</v>
      </c>
      <c r="M13" s="183">
        <f t="shared" si="0"/>
        <v>6242.622950819673</v>
      </c>
      <c r="N13" s="77">
        <f t="shared" si="1"/>
        <v>127.00742099558076</v>
      </c>
      <c r="O13" s="105">
        <f>AK13+Месяц!O13</f>
        <v>25</v>
      </c>
      <c r="P13" s="104">
        <f>AL13+Месяц!P13</f>
        <v>0</v>
      </c>
      <c r="Q13" s="182">
        <f t="shared" si="6"/>
        <v>0</v>
      </c>
      <c r="R13" s="77">
        <f t="shared" si="2"/>
        <v>0</v>
      </c>
      <c r="S13" s="541">
        <v>244</v>
      </c>
      <c r="T13" s="182"/>
      <c r="U13" s="182"/>
      <c r="V13" s="182">
        <v>1199.3</v>
      </c>
      <c r="W13" s="184">
        <v>6</v>
      </c>
      <c r="X13" s="103">
        <v>0</v>
      </c>
      <c r="Y13" s="64"/>
      <c r="Z13" s="76"/>
      <c r="AA13" s="472"/>
      <c r="AB13" s="374">
        <v>0</v>
      </c>
      <c r="AC13" s="182"/>
      <c r="AD13" s="452"/>
      <c r="AE13" s="453"/>
      <c r="AF13" s="80">
        <v>1032</v>
      </c>
      <c r="AG13" s="206">
        <v>1256.7</v>
      </c>
      <c r="AH13" s="76">
        <f t="shared" si="7"/>
        <v>121.77325581395348</v>
      </c>
      <c r="AI13" s="183">
        <v>5150</v>
      </c>
      <c r="AJ13" s="77">
        <v>129.19999999999999</v>
      </c>
      <c r="AK13" s="80">
        <v>20</v>
      </c>
      <c r="AL13" s="471">
        <v>0</v>
      </c>
      <c r="AM13" s="450">
        <v>0</v>
      </c>
      <c r="AN13" s="452">
        <v>0</v>
      </c>
      <c r="AO13" s="19"/>
      <c r="AP13" s="19"/>
      <c r="AQ13" s="19"/>
      <c r="AR13" s="19"/>
    </row>
    <row r="14" spans="1:44" ht="30.9" customHeight="1" thickBot="1">
      <c r="A14" s="70" t="s">
        <v>101</v>
      </c>
      <c r="B14" s="103">
        <f>X14+Месяц!B14</f>
        <v>97</v>
      </c>
      <c r="C14" s="64">
        <f>Y14+Месяц!C14</f>
        <v>78.900000000000006</v>
      </c>
      <c r="D14" s="76">
        <f t="shared" si="3"/>
        <v>81.340206185567027</v>
      </c>
      <c r="E14" s="147">
        <f>SUM(C14/T14)*100</f>
        <v>134.41226575809199</v>
      </c>
      <c r="F14" s="105">
        <f>AB14+Месяц!F14</f>
        <v>4193</v>
      </c>
      <c r="G14" s="64">
        <f>AC14+Месяц!G14</f>
        <v>4332.3</v>
      </c>
      <c r="H14" s="146">
        <f t="shared" si="4"/>
        <v>103.32220367278799</v>
      </c>
      <c r="I14" s="147">
        <f>SUM(G14/U14)*100</f>
        <v>103.12299159743876</v>
      </c>
      <c r="J14" s="105">
        <f>AF14+Месяц!J14</f>
        <v>38745</v>
      </c>
      <c r="K14" s="206">
        <f>AG14+Месяц!K14</f>
        <v>50193.3</v>
      </c>
      <c r="L14" s="146">
        <f t="shared" si="5"/>
        <v>129.54781262098336</v>
      </c>
      <c r="M14" s="183">
        <f t="shared" si="0"/>
        <v>99000.591715976348</v>
      </c>
      <c r="N14" s="147">
        <f t="shared" si="1"/>
        <v>134.23288502836118</v>
      </c>
      <c r="O14" s="105">
        <f>AK14+Месяц!O14</f>
        <v>162</v>
      </c>
      <c r="P14" s="104">
        <f>AL14+Месяц!P14</f>
        <v>170</v>
      </c>
      <c r="Q14" s="182">
        <f t="shared" si="6"/>
        <v>104.93827160493827</v>
      </c>
      <c r="R14" s="77">
        <f t="shared" si="2"/>
        <v>120.56737588652481</v>
      </c>
      <c r="S14" s="541">
        <v>507</v>
      </c>
      <c r="T14" s="182">
        <v>58.7</v>
      </c>
      <c r="U14" s="182">
        <v>4201.1000000000004</v>
      </c>
      <c r="V14" s="182">
        <v>37392.699999999997</v>
      </c>
      <c r="W14" s="184">
        <v>141</v>
      </c>
      <c r="X14" s="103">
        <v>75</v>
      </c>
      <c r="Y14" s="64">
        <v>60.1</v>
      </c>
      <c r="Z14" s="76">
        <f>SUM(Y14/X14)*100</f>
        <v>80.13333333333334</v>
      </c>
      <c r="AA14" s="472">
        <v>153.69999999999999</v>
      </c>
      <c r="AB14" s="374">
        <v>3441</v>
      </c>
      <c r="AC14" s="182">
        <v>3634.8</v>
      </c>
      <c r="AD14" s="452">
        <v>105.6</v>
      </c>
      <c r="AE14" s="453">
        <v>106.2</v>
      </c>
      <c r="AF14" s="80">
        <v>30645</v>
      </c>
      <c r="AG14" s="206">
        <v>40498.400000000001</v>
      </c>
      <c r="AH14" s="146">
        <f t="shared" si="7"/>
        <v>132.15336922825912</v>
      </c>
      <c r="AI14" s="183">
        <v>79879</v>
      </c>
      <c r="AJ14" s="147">
        <v>137.80000000000001</v>
      </c>
      <c r="AK14" s="80">
        <v>135</v>
      </c>
      <c r="AL14" s="471">
        <v>130</v>
      </c>
      <c r="AM14" s="450">
        <v>96.3</v>
      </c>
      <c r="AN14" s="452">
        <v>118.2</v>
      </c>
      <c r="AO14" s="19"/>
      <c r="AP14" s="19"/>
      <c r="AQ14" s="19"/>
      <c r="AR14" s="19"/>
    </row>
    <row r="15" spans="1:44" ht="30.9" customHeight="1" thickBot="1">
      <c r="A15" s="70" t="s">
        <v>102</v>
      </c>
      <c r="B15" s="103">
        <f>X15+Месяц!B15</f>
        <v>15</v>
      </c>
      <c r="C15" s="64">
        <f>Y15+Месяц!C15</f>
        <v>3.5999999999999996</v>
      </c>
      <c r="D15" s="76">
        <f t="shared" si="3"/>
        <v>23.999999999999996</v>
      </c>
      <c r="E15" s="77">
        <f>SUM(C15/T15)*100</f>
        <v>156.52173913043478</v>
      </c>
      <c r="F15" s="105">
        <f>AB15+Месяц!F15</f>
        <v>212</v>
      </c>
      <c r="G15" s="64">
        <f>AC15+Месяц!G15</f>
        <v>241.8</v>
      </c>
      <c r="H15" s="76">
        <f t="shared" si="4"/>
        <v>114.05660377358491</v>
      </c>
      <c r="I15" s="77">
        <f>SUM(G15/U15)*100</f>
        <v>121.75226586102721</v>
      </c>
      <c r="J15" s="105">
        <f>AF15+Месяц!J15</f>
        <v>8060</v>
      </c>
      <c r="K15" s="206">
        <f>AG15+Месяц!K15</f>
        <v>9022</v>
      </c>
      <c r="L15" s="146">
        <f t="shared" si="5"/>
        <v>111.93548387096774</v>
      </c>
      <c r="M15" s="183">
        <f t="shared" si="0"/>
        <v>11029.339853300733</v>
      </c>
      <c r="N15" s="147">
        <f t="shared" si="1"/>
        <v>116.47301833204236</v>
      </c>
      <c r="O15" s="105">
        <f>AK15+Месяц!O15</f>
        <v>198</v>
      </c>
      <c r="P15" s="104">
        <f>AL15+Месяц!P15</f>
        <v>119</v>
      </c>
      <c r="Q15" s="182">
        <f t="shared" si="6"/>
        <v>60.101010101010097</v>
      </c>
      <c r="R15" s="77">
        <f t="shared" si="2"/>
        <v>136.7816091954023</v>
      </c>
      <c r="S15" s="541">
        <v>818</v>
      </c>
      <c r="T15" s="182">
        <v>2.2999999999999998</v>
      </c>
      <c r="U15" s="182">
        <v>198.6</v>
      </c>
      <c r="V15" s="182">
        <v>7746</v>
      </c>
      <c r="W15" s="184">
        <v>87</v>
      </c>
      <c r="X15" s="103">
        <v>12</v>
      </c>
      <c r="Y15" s="64">
        <v>0.3</v>
      </c>
      <c r="Z15" s="76">
        <f>SUM(Y15/X15)*100</f>
        <v>2.5</v>
      </c>
      <c r="AA15" s="472">
        <v>13</v>
      </c>
      <c r="AB15" s="374">
        <v>175</v>
      </c>
      <c r="AC15" s="182">
        <v>192</v>
      </c>
      <c r="AD15" s="452">
        <v>109.7</v>
      </c>
      <c r="AE15" s="452">
        <v>129.19999999999999</v>
      </c>
      <c r="AF15" s="80">
        <v>6465</v>
      </c>
      <c r="AG15" s="206">
        <v>7232</v>
      </c>
      <c r="AH15" s="146">
        <f t="shared" si="7"/>
        <v>111.86388244392884</v>
      </c>
      <c r="AI15" s="183">
        <v>8841</v>
      </c>
      <c r="AJ15" s="147">
        <v>117.2</v>
      </c>
      <c r="AK15" s="80">
        <v>160</v>
      </c>
      <c r="AL15" s="471">
        <v>87</v>
      </c>
      <c r="AM15" s="450">
        <v>54.4</v>
      </c>
      <c r="AN15" s="452">
        <v>131.80000000000001</v>
      </c>
      <c r="AO15" s="19"/>
      <c r="AP15" s="19"/>
      <c r="AQ15" s="19"/>
      <c r="AR15" s="19"/>
    </row>
    <row r="16" spans="1:44" ht="30.9" customHeight="1" thickBot="1">
      <c r="A16" s="70" t="s">
        <v>103</v>
      </c>
      <c r="B16" s="103">
        <f>X16+Месяц!B16</f>
        <v>43</v>
      </c>
      <c r="C16" s="64">
        <f>Y16+Месяц!C16</f>
        <v>35</v>
      </c>
      <c r="D16" s="146">
        <f t="shared" si="3"/>
        <v>81.395348837209298</v>
      </c>
      <c r="E16" s="77">
        <f>SUM(C16/T16)*100</f>
        <v>16.698473282442748</v>
      </c>
      <c r="F16" s="105">
        <f>AB16+Месяц!F16</f>
        <v>0</v>
      </c>
      <c r="G16" s="64"/>
      <c r="H16" s="146"/>
      <c r="I16" s="147"/>
      <c r="J16" s="105">
        <f>AF16+Месяц!J16</f>
        <v>1563</v>
      </c>
      <c r="K16" s="206">
        <f>AG16+Месяц!K16</f>
        <v>1670</v>
      </c>
      <c r="L16" s="76">
        <f t="shared" si="5"/>
        <v>106.84580934101086</v>
      </c>
      <c r="M16" s="183">
        <f t="shared" si="0"/>
        <v>9076.0869565217381</v>
      </c>
      <c r="N16" s="77">
        <f t="shared" si="1"/>
        <v>110.59602649006624</v>
      </c>
      <c r="O16" s="105">
        <f>AK16+Месяц!O16</f>
        <v>58</v>
      </c>
      <c r="P16" s="104">
        <f>AL16+Месяц!P16</f>
        <v>29</v>
      </c>
      <c r="Q16" s="182">
        <f t="shared" si="6"/>
        <v>50</v>
      </c>
      <c r="R16" s="77">
        <f t="shared" si="2"/>
        <v>67.441860465116278</v>
      </c>
      <c r="S16" s="541">
        <v>184</v>
      </c>
      <c r="T16" s="182">
        <v>209.6</v>
      </c>
      <c r="U16" s="182">
        <v>371.6</v>
      </c>
      <c r="V16" s="182">
        <v>1510</v>
      </c>
      <c r="W16" s="184">
        <v>43</v>
      </c>
      <c r="X16" s="103">
        <v>38</v>
      </c>
      <c r="Y16" s="64">
        <v>29.099999999999998</v>
      </c>
      <c r="Z16" s="146">
        <f>SUM(Y16/X16)*100</f>
        <v>76.578947368421041</v>
      </c>
      <c r="AA16" s="472">
        <v>13.9</v>
      </c>
      <c r="AB16" s="374">
        <v>0</v>
      </c>
      <c r="AC16" s="182"/>
      <c r="AD16" s="452"/>
      <c r="AE16" s="453"/>
      <c r="AF16" s="80">
        <v>1238</v>
      </c>
      <c r="AG16" s="206">
        <v>1330</v>
      </c>
      <c r="AH16" s="76">
        <f t="shared" si="7"/>
        <v>107.4313408723748</v>
      </c>
      <c r="AI16" s="183">
        <v>7228</v>
      </c>
      <c r="AJ16" s="77">
        <v>111.8</v>
      </c>
      <c r="AK16" s="80">
        <v>47</v>
      </c>
      <c r="AL16" s="471">
        <v>27</v>
      </c>
      <c r="AM16" s="450">
        <v>57.4</v>
      </c>
      <c r="AN16" s="452">
        <v>87.1</v>
      </c>
      <c r="AO16" s="19"/>
      <c r="AP16" s="19"/>
      <c r="AQ16" s="19"/>
      <c r="AR16" s="19"/>
    </row>
    <row r="17" spans="1:44" ht="30.9" customHeight="1" thickBot="1">
      <c r="A17" s="70" t="s">
        <v>104</v>
      </c>
      <c r="B17" s="103">
        <f>X17+Месяц!B17</f>
        <v>39</v>
      </c>
      <c r="C17" s="64">
        <f>Y17+Месяц!C17</f>
        <v>39.700000000000003</v>
      </c>
      <c r="D17" s="146"/>
      <c r="E17" s="147"/>
      <c r="F17" s="105">
        <f>AB17+Месяц!F17</f>
        <v>2221</v>
      </c>
      <c r="G17" s="64">
        <f>AC17+Месяц!G17</f>
        <v>2743.3</v>
      </c>
      <c r="H17" s="146">
        <f>SUM(G17/F17)*100</f>
        <v>123.5164340387213</v>
      </c>
      <c r="I17" s="147" t="e">
        <f>SUM(G17/U17)*100</f>
        <v>#DIV/0!</v>
      </c>
      <c r="J17" s="105">
        <f>AF17+Месяц!J17</f>
        <v>6837</v>
      </c>
      <c r="K17" s="206">
        <f>AG17+Месяц!K17</f>
        <v>6012.9</v>
      </c>
      <c r="L17" s="146">
        <f t="shared" si="5"/>
        <v>87.946467749012726</v>
      </c>
      <c r="M17" s="183">
        <f t="shared" si="0"/>
        <v>8541.051136363636</v>
      </c>
      <c r="N17" s="147">
        <f t="shared" si="1"/>
        <v>87.459091504123563</v>
      </c>
      <c r="O17" s="105">
        <f>AK17+Месяц!O17</f>
        <v>196</v>
      </c>
      <c r="P17" s="104">
        <f>AL17+Месяц!P17</f>
        <v>170</v>
      </c>
      <c r="Q17" s="182">
        <f t="shared" si="6"/>
        <v>86.734693877551024</v>
      </c>
      <c r="R17" s="147">
        <f t="shared" si="2"/>
        <v>107.59493670886076</v>
      </c>
      <c r="S17" s="541">
        <v>704</v>
      </c>
      <c r="T17" s="182"/>
      <c r="U17" s="182"/>
      <c r="V17" s="182">
        <v>6875.1</v>
      </c>
      <c r="W17" s="184">
        <v>158</v>
      </c>
      <c r="X17" s="103">
        <v>32</v>
      </c>
      <c r="Y17" s="64">
        <v>38.200000000000003</v>
      </c>
      <c r="Z17" s="146"/>
      <c r="AA17" s="472"/>
      <c r="AB17" s="374">
        <v>1829</v>
      </c>
      <c r="AC17" s="182">
        <v>2175.5</v>
      </c>
      <c r="AD17" s="452">
        <v>118.9</v>
      </c>
      <c r="AE17" s="453"/>
      <c r="AF17" s="80">
        <v>5267</v>
      </c>
      <c r="AG17" s="206">
        <v>4744.3999999999996</v>
      </c>
      <c r="AH17" s="146">
        <f t="shared" si="7"/>
        <v>90.077843174482624</v>
      </c>
      <c r="AI17" s="183">
        <v>6739</v>
      </c>
      <c r="AJ17" s="147">
        <v>89.1</v>
      </c>
      <c r="AK17" s="80">
        <v>158</v>
      </c>
      <c r="AL17" s="471">
        <v>144</v>
      </c>
      <c r="AM17" s="450">
        <v>91.1</v>
      </c>
      <c r="AN17" s="453">
        <v>118</v>
      </c>
      <c r="AO17" s="19"/>
      <c r="AP17" s="19"/>
      <c r="AQ17" s="19"/>
      <c r="AR17" s="19"/>
    </row>
    <row r="18" spans="1:44" ht="30.9" customHeight="1" thickBot="1">
      <c r="A18" s="70" t="s">
        <v>105</v>
      </c>
      <c r="B18" s="103">
        <f>X18+Месяц!B18</f>
        <v>21</v>
      </c>
      <c r="C18" s="64">
        <f>Y18+Месяц!C18</f>
        <v>0.5</v>
      </c>
      <c r="D18" s="146">
        <f t="shared" si="3"/>
        <v>2.3809523809523809</v>
      </c>
      <c r="E18" s="147">
        <f>SUM(C18/T18)*100</f>
        <v>1.3623978201634876</v>
      </c>
      <c r="F18" s="105">
        <f>AB18+Месяц!F18</f>
        <v>1203</v>
      </c>
      <c r="G18" s="64">
        <f>AC18+Месяц!G18</f>
        <v>1308.3999999999999</v>
      </c>
      <c r="H18" s="146">
        <f t="shared" si="4"/>
        <v>108.76142975893599</v>
      </c>
      <c r="I18" s="147">
        <f>SUM(G18/U18)*100</f>
        <v>118.826627917537</v>
      </c>
      <c r="J18" s="105">
        <f>AF18+Месяц!J18</f>
        <v>3922</v>
      </c>
      <c r="K18" s="206">
        <f>AG18+Месяц!K18</f>
        <v>5368</v>
      </c>
      <c r="L18" s="76">
        <f t="shared" si="5"/>
        <v>136.86894441611423</v>
      </c>
      <c r="M18" s="183">
        <f t="shared" si="0"/>
        <v>15293.447293447294</v>
      </c>
      <c r="N18" s="77">
        <f t="shared" si="1"/>
        <v>143.76004284949116</v>
      </c>
      <c r="O18" s="105">
        <f>AK18+Месяц!O18</f>
        <v>69</v>
      </c>
      <c r="P18" s="104">
        <f>AL18+Месяц!P18</f>
        <v>80.2</v>
      </c>
      <c r="Q18" s="182">
        <f t="shared" si="6"/>
        <v>116.23188405797103</v>
      </c>
      <c r="R18" s="77" t="e">
        <f t="shared" si="2"/>
        <v>#DIV/0!</v>
      </c>
      <c r="S18" s="541">
        <v>351</v>
      </c>
      <c r="T18" s="182">
        <v>36.700000000000003</v>
      </c>
      <c r="U18" s="182">
        <v>1101.0999999999999</v>
      </c>
      <c r="V18" s="182">
        <v>3734</v>
      </c>
      <c r="W18" s="184"/>
      <c r="X18" s="103">
        <v>17</v>
      </c>
      <c r="Y18" s="64">
        <v>0.5</v>
      </c>
      <c r="Z18" s="146">
        <f>SUM(Y18/X18)*100</f>
        <v>2.9411764705882351</v>
      </c>
      <c r="AA18" s="472">
        <v>1.4</v>
      </c>
      <c r="AB18" s="374">
        <v>1008</v>
      </c>
      <c r="AC18" s="182">
        <v>1089.5999999999999</v>
      </c>
      <c r="AD18" s="452">
        <v>108.1</v>
      </c>
      <c r="AE18" s="453">
        <v>118.2</v>
      </c>
      <c r="AF18" s="80">
        <v>3302</v>
      </c>
      <c r="AG18" s="206">
        <v>4218</v>
      </c>
      <c r="AH18" s="76">
        <f t="shared" si="7"/>
        <v>127.74076317383405</v>
      </c>
      <c r="AI18" s="183">
        <v>12017</v>
      </c>
      <c r="AJ18" s="77">
        <v>134.6</v>
      </c>
      <c r="AK18" s="80">
        <v>57</v>
      </c>
      <c r="AL18" s="471">
        <v>61</v>
      </c>
      <c r="AM18" s="450">
        <v>107</v>
      </c>
      <c r="AN18" s="452">
        <v>0</v>
      </c>
      <c r="AO18" s="19"/>
      <c r="AP18" s="19"/>
      <c r="AQ18" s="19"/>
      <c r="AR18" s="19"/>
    </row>
    <row r="19" spans="1:44" ht="30.9" customHeight="1" thickBot="1">
      <c r="A19" s="70" t="s">
        <v>106</v>
      </c>
      <c r="B19" s="103">
        <f>X19+Месяц!B19</f>
        <v>0</v>
      </c>
      <c r="C19" s="64"/>
      <c r="D19" s="146"/>
      <c r="E19" s="147"/>
      <c r="F19" s="105">
        <f>AB19+Месяц!F19</f>
        <v>0</v>
      </c>
      <c r="G19" s="64"/>
      <c r="H19" s="146"/>
      <c r="I19" s="147"/>
      <c r="J19" s="105">
        <f>AF19+Месяц!J19</f>
        <v>285785</v>
      </c>
      <c r="K19" s="206">
        <f>AG19+Месяц!K19</f>
        <v>285861</v>
      </c>
      <c r="L19" s="146">
        <f t="shared" si="5"/>
        <v>100.02659341812901</v>
      </c>
      <c r="M19" s="183">
        <f t="shared" si="0"/>
        <v>62157.208088714935</v>
      </c>
      <c r="N19" s="147">
        <f t="shared" si="1"/>
        <v>101.38453637644294</v>
      </c>
      <c r="O19" s="105">
        <f>AK19+Месяц!O19</f>
        <v>1579</v>
      </c>
      <c r="P19" s="104">
        <f>AL19+Месяц!P19</f>
        <v>1827.2</v>
      </c>
      <c r="Q19" s="185">
        <f t="shared" si="6"/>
        <v>115.7188093730209</v>
      </c>
      <c r="R19" s="147">
        <f t="shared" si="2"/>
        <v>106.85380116959064</v>
      </c>
      <c r="S19" s="541">
        <v>4599</v>
      </c>
      <c r="T19" s="182"/>
      <c r="U19" s="182"/>
      <c r="V19" s="182">
        <v>281957.2</v>
      </c>
      <c r="W19" s="184">
        <v>1710</v>
      </c>
      <c r="X19" s="103">
        <v>0</v>
      </c>
      <c r="Y19" s="64"/>
      <c r="Z19" s="146"/>
      <c r="AA19" s="472"/>
      <c r="AB19" s="374">
        <v>0</v>
      </c>
      <c r="AC19" s="182"/>
      <c r="AD19" s="452"/>
      <c r="AE19" s="453"/>
      <c r="AF19" s="80">
        <v>230115</v>
      </c>
      <c r="AG19" s="206">
        <v>227141.5</v>
      </c>
      <c r="AH19" s="146">
        <f t="shared" si="7"/>
        <v>98.707820003041959</v>
      </c>
      <c r="AI19" s="183">
        <v>49389</v>
      </c>
      <c r="AJ19" s="147">
        <v>100.7</v>
      </c>
      <c r="AK19" s="80">
        <v>1262</v>
      </c>
      <c r="AL19" s="471">
        <v>1490.2</v>
      </c>
      <c r="AM19" s="451">
        <v>118.1</v>
      </c>
      <c r="AN19" s="453">
        <v>110</v>
      </c>
      <c r="AO19" s="19"/>
      <c r="AP19" s="19"/>
      <c r="AQ19" s="19"/>
      <c r="AR19" s="19"/>
    </row>
    <row r="20" spans="1:44" ht="30.9" customHeight="1" thickBot="1">
      <c r="A20" s="70" t="s">
        <v>107</v>
      </c>
      <c r="B20" s="103">
        <f>X20+Месяц!B20</f>
        <v>6</v>
      </c>
      <c r="C20" s="64">
        <f>Y20+Месяц!C20</f>
        <v>0</v>
      </c>
      <c r="D20" s="76">
        <f t="shared" si="3"/>
        <v>0</v>
      </c>
      <c r="E20" s="77">
        <f>SUM(C20/T20)*100</f>
        <v>0</v>
      </c>
      <c r="F20" s="105">
        <f>AB20+Месяц!F20</f>
        <v>293</v>
      </c>
      <c r="G20" s="64">
        <f>AC20+Месяц!G20</f>
        <v>372.1</v>
      </c>
      <c r="H20" s="146">
        <f t="shared" si="4"/>
        <v>126.99658703071673</v>
      </c>
      <c r="I20" s="147">
        <f>SUM(G20/U20)*100</f>
        <v>137.66185719570848</v>
      </c>
      <c r="J20" s="105">
        <f>AF20+Месяц!J20</f>
        <v>1826</v>
      </c>
      <c r="K20" s="206">
        <f>AG20+Месяц!K20</f>
        <v>2430</v>
      </c>
      <c r="L20" s="146">
        <f t="shared" si="5"/>
        <v>133.07776560788608</v>
      </c>
      <c r="M20" s="183">
        <f t="shared" si="0"/>
        <v>7063.9534883720926</v>
      </c>
      <c r="N20" s="77">
        <f t="shared" si="1"/>
        <v>138.24098304699055</v>
      </c>
      <c r="O20" s="105">
        <f>AK20+Месяц!O20</f>
        <v>71</v>
      </c>
      <c r="P20" s="104">
        <f>AL20+Месяц!P20</f>
        <v>62</v>
      </c>
      <c r="Q20" s="182">
        <f t="shared" si="6"/>
        <v>87.323943661971825</v>
      </c>
      <c r="R20" s="77">
        <f t="shared" si="2"/>
        <v>281.81818181818181</v>
      </c>
      <c r="S20" s="541">
        <v>344</v>
      </c>
      <c r="T20" s="182">
        <v>0.4</v>
      </c>
      <c r="U20" s="182">
        <v>270.3</v>
      </c>
      <c r="V20" s="182">
        <v>1757.8</v>
      </c>
      <c r="W20" s="184">
        <v>22</v>
      </c>
      <c r="X20" s="103">
        <v>5</v>
      </c>
      <c r="Y20" s="64">
        <v>0</v>
      </c>
      <c r="Z20" s="76">
        <f>SUM(Y20/X20)*100</f>
        <v>0</v>
      </c>
      <c r="AA20" s="472"/>
      <c r="AB20" s="373">
        <v>231</v>
      </c>
      <c r="AC20" s="182">
        <v>291.5</v>
      </c>
      <c r="AD20" s="452">
        <v>126.2</v>
      </c>
      <c r="AE20" s="453">
        <v>139.30000000000001</v>
      </c>
      <c r="AF20" s="80">
        <v>1346</v>
      </c>
      <c r="AG20" s="206">
        <v>1827</v>
      </c>
      <c r="AH20" s="146">
        <f t="shared" si="7"/>
        <v>135.73551263001485</v>
      </c>
      <c r="AI20" s="183">
        <v>5311</v>
      </c>
      <c r="AJ20" s="77">
        <v>142.1</v>
      </c>
      <c r="AK20" s="80">
        <v>58</v>
      </c>
      <c r="AL20" s="651">
        <v>50</v>
      </c>
      <c r="AM20" s="450">
        <v>86.2</v>
      </c>
      <c r="AN20" s="452">
        <v>333.3</v>
      </c>
      <c r="AO20" s="19"/>
      <c r="AP20" s="19"/>
      <c r="AQ20" s="19"/>
      <c r="AR20" s="19"/>
    </row>
    <row r="21" spans="1:44" ht="30.9" customHeight="1" thickBot="1">
      <c r="A21" s="70" t="s">
        <v>108</v>
      </c>
      <c r="B21" s="103">
        <f>X21+Месяц!B21</f>
        <v>4</v>
      </c>
      <c r="C21" s="64">
        <f>Y21+Месяц!C21</f>
        <v>0.4</v>
      </c>
      <c r="D21" s="146">
        <f t="shared" si="3"/>
        <v>10</v>
      </c>
      <c r="E21" s="147">
        <f>SUM(C21/T21)*100</f>
        <v>1.834862385321101</v>
      </c>
      <c r="F21" s="105">
        <f>AB21+Месяц!F21</f>
        <v>0</v>
      </c>
      <c r="G21" s="64"/>
      <c r="H21" s="76"/>
      <c r="I21" s="77"/>
      <c r="J21" s="105">
        <f>AF21+Месяц!J21</f>
        <v>1933</v>
      </c>
      <c r="K21" s="206">
        <f>AG21+Месяц!K21</f>
        <v>2395.6999999999998</v>
      </c>
      <c r="L21" s="76">
        <f t="shared" si="5"/>
        <v>123.93688566994308</v>
      </c>
      <c r="M21" s="183">
        <f t="shared" si="0"/>
        <v>8232.6460481099657</v>
      </c>
      <c r="N21" s="77">
        <f t="shared" si="1"/>
        <v>131.66080457243351</v>
      </c>
      <c r="O21" s="105">
        <f>AK21+Месяц!O21</f>
        <v>66</v>
      </c>
      <c r="P21" s="104">
        <f>AL21+Месяц!P21</f>
        <v>24</v>
      </c>
      <c r="Q21" s="182">
        <f t="shared" si="6"/>
        <v>36.363636363636367</v>
      </c>
      <c r="R21" s="147">
        <f t="shared" si="2"/>
        <v>66.666666666666657</v>
      </c>
      <c r="S21" s="541">
        <v>291</v>
      </c>
      <c r="T21" s="182">
        <v>21.8</v>
      </c>
      <c r="U21" s="186">
        <v>300.60000000000002</v>
      </c>
      <c r="V21" s="182">
        <v>1819.6</v>
      </c>
      <c r="W21" s="184">
        <v>36</v>
      </c>
      <c r="X21" s="103">
        <v>4</v>
      </c>
      <c r="Y21" s="64">
        <v>0.4</v>
      </c>
      <c r="Z21" s="146">
        <f>SUM(Y21/X21)*100</f>
        <v>10</v>
      </c>
      <c r="AA21" s="472">
        <v>1.8</v>
      </c>
      <c r="AB21" s="373">
        <v>0</v>
      </c>
      <c r="AC21" s="186"/>
      <c r="AD21" s="452"/>
      <c r="AE21" s="476"/>
      <c r="AF21" s="80">
        <v>1613</v>
      </c>
      <c r="AG21" s="206">
        <v>1933</v>
      </c>
      <c r="AH21" s="300">
        <f t="shared" si="7"/>
        <v>119.83880967141971</v>
      </c>
      <c r="AI21" s="478">
        <v>6643</v>
      </c>
      <c r="AJ21" s="303">
        <v>129.30000000000001</v>
      </c>
      <c r="AK21" s="80">
        <v>55</v>
      </c>
      <c r="AL21" s="477">
        <v>17</v>
      </c>
      <c r="AM21" s="474">
        <v>30.9</v>
      </c>
      <c r="AN21" s="475">
        <v>81</v>
      </c>
      <c r="AO21" s="19"/>
      <c r="AP21" s="19"/>
      <c r="AQ21" s="19"/>
      <c r="AR21" s="19"/>
    </row>
    <row r="22" spans="1:44" ht="24.9" customHeight="1" thickBot="1">
      <c r="A22" s="81"/>
      <c r="B22" s="82"/>
      <c r="C22" s="177"/>
      <c r="D22" s="187"/>
      <c r="E22" s="188"/>
      <c r="F22" s="105">
        <f>AB22+Месяц!F22</f>
        <v>0</v>
      </c>
      <c r="G22" s="190"/>
      <c r="H22" s="187"/>
      <c r="I22" s="188"/>
      <c r="J22" s="105">
        <f>AF22+Месяц!J22</f>
        <v>0</v>
      </c>
      <c r="K22" s="190"/>
      <c r="L22" s="187"/>
      <c r="M22" s="187"/>
      <c r="N22" s="188"/>
      <c r="O22" s="105">
        <f>AK22+Месяц!O22</f>
        <v>0</v>
      </c>
      <c r="P22" s="210"/>
      <c r="Q22" s="177"/>
      <c r="R22" s="188"/>
      <c r="S22" s="541"/>
      <c r="T22" s="265"/>
      <c r="U22" s="46"/>
      <c r="V22" s="46"/>
      <c r="W22" s="285"/>
      <c r="X22" s="82"/>
      <c r="Y22" s="177"/>
      <c r="Z22" s="187"/>
      <c r="AA22" s="472"/>
      <c r="AB22" s="189"/>
      <c r="AC22" s="190"/>
      <c r="AD22" s="452"/>
      <c r="AE22" s="480"/>
      <c r="AF22" s="209"/>
      <c r="AG22" s="481"/>
      <c r="AH22" s="76"/>
      <c r="AI22" s="76"/>
      <c r="AJ22" s="76"/>
      <c r="AK22" s="209"/>
      <c r="AL22" s="126"/>
      <c r="AM22" s="129"/>
      <c r="AN22" s="480"/>
    </row>
    <row r="23" spans="1:44" ht="24.9" customHeight="1" thickBot="1">
      <c r="A23" s="65" t="s">
        <v>59</v>
      </c>
      <c r="B23" s="211">
        <f>SUM(B5:B21)</f>
        <v>451</v>
      </c>
      <c r="C23" s="623">
        <f>SUM(C5:C21)</f>
        <v>237.80000000000004</v>
      </c>
      <c r="D23" s="212">
        <f>SUM(C23/B23)*100</f>
        <v>52.727272727272734</v>
      </c>
      <c r="E23" s="213">
        <f>SUM(C23/T23)*100</f>
        <v>36.845367214130782</v>
      </c>
      <c r="F23" s="516">
        <f>AB23+Месяц!F23</f>
        <v>14773</v>
      </c>
      <c r="G23" s="624">
        <f>SUM(G5:G21)</f>
        <v>16033.099999999999</v>
      </c>
      <c r="H23" s="212">
        <f>SUM(G23/F23)*100</f>
        <v>108.52975021999593</v>
      </c>
      <c r="I23" s="213">
        <f>SUM(G23/U23)*100</f>
        <v>112.135263673241</v>
      </c>
      <c r="J23" s="517">
        <f>AF23+Месяц!J23</f>
        <v>436878</v>
      </c>
      <c r="K23" s="843">
        <f>SUM(K5:K21)</f>
        <v>447550.60000000003</v>
      </c>
      <c r="L23" s="193">
        <f>SUM(K23/J23)*100</f>
        <v>102.44292456933057</v>
      </c>
      <c r="M23" s="195">
        <f>SUM(K23/S23)*1000</f>
        <v>36765.842438182866</v>
      </c>
      <c r="N23" s="194">
        <f>SUM(K23/V23)*100</f>
        <v>104.56315765126536</v>
      </c>
      <c r="O23" s="516">
        <f>AK23+Месяц!O23</f>
        <v>3390</v>
      </c>
      <c r="P23" s="844">
        <f>SUM(P5:P21)</f>
        <v>3395.4</v>
      </c>
      <c r="Q23" s="225">
        <f>P23/O23*100</f>
        <v>100.15929203539824</v>
      </c>
      <c r="R23" s="216">
        <f>P23/W23*100</f>
        <v>112.20753469927298</v>
      </c>
      <c r="S23" s="272">
        <f>SUM(S5:S22)</f>
        <v>12173</v>
      </c>
      <c r="T23" s="215">
        <f t="shared" ref="T23:Y23" si="8">SUM(T5:T21)</f>
        <v>645.4</v>
      </c>
      <c r="U23" s="466">
        <f t="shared" si="8"/>
        <v>14298</v>
      </c>
      <c r="V23" s="466">
        <f t="shared" si="8"/>
        <v>428019.39999999997</v>
      </c>
      <c r="W23" s="466">
        <f t="shared" si="8"/>
        <v>3026</v>
      </c>
      <c r="X23" s="211">
        <f>SUM(X5:X21)</f>
        <v>364</v>
      </c>
      <c r="Y23" s="146">
        <f t="shared" si="8"/>
        <v>196.70000000000002</v>
      </c>
      <c r="Z23" s="479">
        <f>Y23/X23*100</f>
        <v>54.038461538461547</v>
      </c>
      <c r="AA23" s="472">
        <v>32.9</v>
      </c>
      <c r="AB23" s="214">
        <f>SUM(AB5:AB21)</f>
        <v>12175</v>
      </c>
      <c r="AC23" s="146">
        <f>SUM(AC5:AC21)</f>
        <v>13201.7</v>
      </c>
      <c r="AD23" s="452">
        <v>108.4</v>
      </c>
      <c r="AE23" s="482">
        <v>112.8</v>
      </c>
      <c r="AF23" s="215">
        <f>SUM(AF5:AF21)</f>
        <v>351161</v>
      </c>
      <c r="AG23" s="146">
        <f>SUM(AG5:AG21)</f>
        <v>356419.9</v>
      </c>
      <c r="AH23" s="300">
        <f t="shared" si="7"/>
        <v>101.49757518631056</v>
      </c>
      <c r="AI23" s="482">
        <v>29280</v>
      </c>
      <c r="AJ23" s="482">
        <v>104.2</v>
      </c>
      <c r="AK23" s="215">
        <f>SUM(AK5:AK21)</f>
        <v>2732</v>
      </c>
      <c r="AL23" s="146">
        <f>SUM(AL5:AL21)</f>
        <v>2733.8</v>
      </c>
      <c r="AM23" s="454">
        <v>100.1</v>
      </c>
      <c r="AN23" s="480">
        <v>115.1</v>
      </c>
    </row>
    <row r="24" spans="1:44" ht="21" customHeight="1">
      <c r="A24" s="1"/>
      <c r="K24" s="496"/>
      <c r="L24" s="496"/>
      <c r="M24" s="496"/>
      <c r="N24" s="496"/>
      <c r="O24" s="496"/>
      <c r="P24" s="496"/>
      <c r="S24" s="174"/>
      <c r="V24" s="673"/>
      <c r="W24" s="673"/>
      <c r="X24" s="674"/>
      <c r="Y24" s="173"/>
      <c r="Z24" s="173"/>
      <c r="AA24" s="173"/>
      <c r="AB24" s="173"/>
      <c r="AC24" s="675"/>
      <c r="AD24" s="675"/>
      <c r="AE24" s="675"/>
      <c r="AF24" s="603"/>
      <c r="AG24" s="676"/>
      <c r="AH24" s="173"/>
      <c r="AI24" s="173"/>
      <c r="AJ24" s="173"/>
      <c r="AK24" s="173"/>
      <c r="AL24" s="173"/>
      <c r="AM24" s="173"/>
      <c r="AN24" s="515"/>
    </row>
    <row r="25" spans="1:44" ht="21" customHeight="1">
      <c r="A25" s="21"/>
      <c r="B25" s="23"/>
      <c r="C25" s="24"/>
      <c r="D25" s="24"/>
      <c r="E25" s="24"/>
      <c r="F25" s="23"/>
      <c r="G25" s="24"/>
      <c r="H25" s="24"/>
      <c r="I25" s="24"/>
      <c r="J25" s="23"/>
      <c r="K25" s="24"/>
      <c r="L25" s="24"/>
      <c r="M25" s="25"/>
      <c r="N25" s="24"/>
      <c r="O25" s="23"/>
      <c r="P25" s="26"/>
      <c r="Q25" s="26"/>
      <c r="R25" s="24"/>
      <c r="S25" s="174"/>
      <c r="T25" s="467"/>
      <c r="U25" s="468"/>
      <c r="V25" s="469"/>
      <c r="W25" s="470"/>
      <c r="AA25" s="515"/>
      <c r="AJ25" s="486"/>
      <c r="AN25" s="473"/>
    </row>
    <row r="26" spans="1:44" ht="16.8">
      <c r="B26" s="31"/>
      <c r="C26" s="31"/>
      <c r="D26" s="8"/>
      <c r="E26" s="28"/>
      <c r="F26" s="8"/>
      <c r="G26" s="8"/>
      <c r="H26" s="32"/>
      <c r="I26" s="33"/>
      <c r="J26" s="34"/>
      <c r="K26" s="35"/>
      <c r="L26" s="33"/>
      <c r="M26" s="36"/>
      <c r="N26" s="8"/>
      <c r="O26" s="1"/>
      <c r="R26" s="1"/>
      <c r="S26" s="174"/>
    </row>
    <row r="27" spans="1:44" ht="20.399999999999999">
      <c r="A27" s="1" t="s">
        <v>60</v>
      </c>
      <c r="B27" s="1"/>
      <c r="C27" s="1"/>
      <c r="D27" s="1"/>
      <c r="E27" s="1"/>
      <c r="F27" s="1"/>
      <c r="G27" s="1"/>
      <c r="H27" s="10"/>
      <c r="I27" s="1"/>
      <c r="J27" s="1"/>
      <c r="K27" s="1"/>
      <c r="L27" s="1"/>
      <c r="M27" s="1"/>
      <c r="N27" s="1"/>
      <c r="O27" s="1"/>
      <c r="R27" s="1"/>
      <c r="S27" s="174"/>
    </row>
    <row r="28" spans="1:44">
      <c r="H28" s="10"/>
      <c r="R28" s="1"/>
      <c r="S28" s="174"/>
    </row>
    <row r="29" spans="1:44">
      <c r="S29" s="174"/>
    </row>
    <row r="30" spans="1:44">
      <c r="S30" s="174"/>
    </row>
    <row r="31" spans="1:44">
      <c r="S31" s="174"/>
    </row>
    <row r="32" spans="1:44">
      <c r="S32" s="174"/>
    </row>
  </sheetData>
  <mergeCells count="27">
    <mergeCell ref="Y1:AB1"/>
    <mergeCell ref="T1:W1"/>
    <mergeCell ref="Q3:Q4"/>
    <mergeCell ref="R3:R4"/>
    <mergeCell ref="K3:K4"/>
    <mergeCell ref="L3:L4"/>
    <mergeCell ref="M3:M4"/>
    <mergeCell ref="N3:N4"/>
    <mergeCell ref="T2:W2"/>
    <mergeCell ref="S2:S4"/>
    <mergeCell ref="P3:P4"/>
    <mergeCell ref="A2:A4"/>
    <mergeCell ref="B2:E2"/>
    <mergeCell ref="F2:I2"/>
    <mergeCell ref="J2:N2"/>
    <mergeCell ref="A1:R1"/>
    <mergeCell ref="D3:D4"/>
    <mergeCell ref="E3:E4"/>
    <mergeCell ref="H3:H4"/>
    <mergeCell ref="I3:I4"/>
    <mergeCell ref="O3:O4"/>
    <mergeCell ref="F3:F4"/>
    <mergeCell ref="G3:G4"/>
    <mergeCell ref="O2:R2"/>
    <mergeCell ref="B3:B4"/>
    <mergeCell ref="C3:C4"/>
    <mergeCell ref="J3:J4"/>
  </mergeCells>
  <phoneticPr fontId="25" type="noConversion"/>
  <pageMargins left="0" right="0" top="0" bottom="0" header="0" footer="0"/>
  <pageSetup paperSize="9" scale="72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Q18"/>
  <sheetViews>
    <sheetView zoomScale="80" zoomScaleNormal="80" workbookViewId="0">
      <selection activeCell="L23" sqref="L23"/>
    </sheetView>
  </sheetViews>
  <sheetFormatPr defaultRowHeight="15"/>
  <cols>
    <col min="1" max="1" width="21" customWidth="1"/>
    <col min="2" max="2" width="6.453125" customWidth="1"/>
    <col min="3" max="4" width="8.08984375" customWidth="1"/>
    <col min="5" max="5" width="8" customWidth="1"/>
    <col min="6" max="6" width="6.90625" customWidth="1"/>
    <col min="7" max="7" width="7.54296875" customWidth="1"/>
    <col min="8" max="8" width="7.90625" customWidth="1"/>
    <col min="9" max="9" width="7.6328125" customWidth="1"/>
    <col min="10" max="10" width="6.54296875" customWidth="1"/>
    <col min="11" max="11" width="8.453125" customWidth="1"/>
    <col min="12" max="12" width="10" customWidth="1"/>
    <col min="13" max="13" width="11.81640625" customWidth="1"/>
    <col min="14" max="14" width="7.90625" customWidth="1"/>
  </cols>
  <sheetData>
    <row r="1" spans="1:17" ht="30" customHeight="1">
      <c r="A1" s="889" t="s">
        <v>130</v>
      </c>
      <c r="B1" s="889"/>
      <c r="C1" s="889"/>
      <c r="D1" s="889"/>
      <c r="E1" s="889"/>
      <c r="F1" s="889"/>
      <c r="G1" s="889"/>
      <c r="H1" s="889"/>
      <c r="I1" s="889"/>
      <c r="J1" s="889"/>
      <c r="K1" s="889"/>
      <c r="L1" s="889"/>
      <c r="M1" s="889"/>
    </row>
    <row r="2" spans="1:17" ht="30" customHeight="1" thickBot="1">
      <c r="A2" s="890" t="s">
        <v>131</v>
      </c>
      <c r="B2" s="890"/>
      <c r="C2" s="890"/>
      <c r="D2" s="890"/>
      <c r="E2" s="890"/>
      <c r="F2" s="890"/>
      <c r="G2" s="890"/>
      <c r="H2" s="890"/>
      <c r="I2" s="890"/>
      <c r="J2" s="890"/>
      <c r="K2" s="890"/>
      <c r="L2" s="890"/>
      <c r="M2" s="890"/>
      <c r="P2">
        <v>2017</v>
      </c>
      <c r="Q2" t="s">
        <v>380</v>
      </c>
    </row>
    <row r="3" spans="1:17" ht="24.9" customHeight="1" thickBot="1">
      <c r="A3" s="893" t="s">
        <v>167</v>
      </c>
      <c r="B3" s="899" t="s">
        <v>166</v>
      </c>
      <c r="C3" s="893" t="s">
        <v>344</v>
      </c>
      <c r="D3" s="894" t="s">
        <v>113</v>
      </c>
      <c r="E3" s="894" t="s">
        <v>114</v>
      </c>
      <c r="F3" s="53" t="s">
        <v>2</v>
      </c>
      <c r="G3" s="894" t="s">
        <v>345</v>
      </c>
      <c r="H3" s="891" t="s">
        <v>346</v>
      </c>
      <c r="I3" s="896" t="s">
        <v>398</v>
      </c>
      <c r="J3" s="897"/>
      <c r="K3" s="897"/>
      <c r="L3" s="897"/>
      <c r="M3" s="898"/>
      <c r="O3" s="2" t="s">
        <v>0</v>
      </c>
      <c r="P3" s="2" t="s">
        <v>1</v>
      </c>
      <c r="Q3" s="3" t="s">
        <v>3</v>
      </c>
    </row>
    <row r="4" spans="1:17" ht="31.2" customHeight="1" thickBot="1">
      <c r="A4" s="880"/>
      <c r="B4" s="900"/>
      <c r="C4" s="880"/>
      <c r="D4" s="895"/>
      <c r="E4" s="895"/>
      <c r="F4" s="54" t="s">
        <v>5</v>
      </c>
      <c r="G4" s="895"/>
      <c r="H4" s="892"/>
      <c r="I4" s="304" t="s">
        <v>0</v>
      </c>
      <c r="J4" s="305" t="s">
        <v>72</v>
      </c>
      <c r="K4" s="304" t="s">
        <v>6</v>
      </c>
      <c r="L4" s="306" t="s">
        <v>347</v>
      </c>
      <c r="M4" s="306" t="s">
        <v>346</v>
      </c>
      <c r="O4" s="4" t="s">
        <v>4</v>
      </c>
      <c r="P4" s="4" t="s">
        <v>4</v>
      </c>
      <c r="Q4" s="5">
        <v>2016</v>
      </c>
    </row>
    <row r="5" spans="1:17" ht="39.9" customHeight="1" thickBot="1">
      <c r="A5" s="307" t="s">
        <v>128</v>
      </c>
      <c r="B5" s="308" t="s">
        <v>73</v>
      </c>
      <c r="C5" s="302">
        <v>8541</v>
      </c>
      <c r="D5" s="299">
        <f>O5+I5</f>
        <v>4358</v>
      </c>
      <c r="E5" s="264">
        <f>P5+J5</f>
        <v>3982.6</v>
      </c>
      <c r="F5" s="410">
        <f>SUM(E5/D5)*100</f>
        <v>91.385956860945385</v>
      </c>
      <c r="G5" s="64">
        <v>3780.5</v>
      </c>
      <c r="H5" s="301">
        <f>SUM(E5/G5)*100</f>
        <v>105.3458537230525</v>
      </c>
      <c r="I5" s="513">
        <v>593</v>
      </c>
      <c r="J5" s="513">
        <v>547.9</v>
      </c>
      <c r="K5" s="300">
        <f>SUM(J5/I5)*100</f>
        <v>92.394603709949408</v>
      </c>
      <c r="L5" s="300">
        <v>537</v>
      </c>
      <c r="M5" s="303">
        <f>SUM(J5/L5)*100</f>
        <v>102.02979515828679</v>
      </c>
      <c r="N5" s="428" t="s">
        <v>128</v>
      </c>
      <c r="O5" s="7">
        <v>3765</v>
      </c>
      <c r="P5" s="7">
        <v>3434.7</v>
      </c>
      <c r="Q5" s="6">
        <v>3269.8</v>
      </c>
    </row>
    <row r="6" spans="1:17" ht="39.9" customHeight="1" thickBot="1">
      <c r="A6" s="273" t="s">
        <v>132</v>
      </c>
      <c r="B6" s="274"/>
      <c r="C6" s="275">
        <f>SUM(C5:C5)</f>
        <v>8541</v>
      </c>
      <c r="D6" s="276">
        <f>SUM(D5:D5)</f>
        <v>4358</v>
      </c>
      <c r="E6" s="276">
        <f>SUM(E5:E5)</f>
        <v>3982.6</v>
      </c>
      <c r="F6" s="193">
        <f>SUM(E6/D6)*100</f>
        <v>91.385956860945385</v>
      </c>
      <c r="G6" s="193">
        <f>SUM(G5:G5)</f>
        <v>3780.5</v>
      </c>
      <c r="H6" s="194">
        <f>SUM(E6/G6)*100</f>
        <v>105.3458537230525</v>
      </c>
      <c r="I6" s="192">
        <f>SUM(I5:I5)</f>
        <v>593</v>
      </c>
      <c r="J6" s="193">
        <f>SUM(J5:J5)</f>
        <v>547.9</v>
      </c>
      <c r="K6" s="193">
        <f>SUM(J6/I6)*100</f>
        <v>92.394603709949408</v>
      </c>
      <c r="L6" s="196">
        <f>SUM(L5:L5)</f>
        <v>537</v>
      </c>
      <c r="M6" s="194">
        <f>SUM(J6/L6)*100</f>
        <v>102.02979515828679</v>
      </c>
      <c r="N6" s="176" t="s">
        <v>132</v>
      </c>
      <c r="O6" s="275">
        <f>SUM(O5:O5)</f>
        <v>3765</v>
      </c>
      <c r="P6" s="275">
        <f>SUM(P5:P5)</f>
        <v>3434.7</v>
      </c>
      <c r="Q6" s="606">
        <f>SUM(Q5:Q5)</f>
        <v>3269.8</v>
      </c>
    </row>
    <row r="7" spans="1:17">
      <c r="D7" s="575"/>
      <c r="O7" s="487"/>
    </row>
    <row r="8" spans="1:17" ht="15.6">
      <c r="C8">
        <v>0</v>
      </c>
      <c r="D8">
        <v>0</v>
      </c>
      <c r="G8" s="542">
        <v>0</v>
      </c>
      <c r="I8">
        <v>0</v>
      </c>
      <c r="L8">
        <v>0</v>
      </c>
      <c r="O8" s="487">
        <v>0</v>
      </c>
      <c r="P8" s="487">
        <v>0</v>
      </c>
      <c r="Q8">
        <v>0</v>
      </c>
    </row>
    <row r="18" spans="12:12">
      <c r="L18" s="175"/>
    </row>
  </sheetData>
  <mergeCells count="10">
    <mergeCell ref="A1:M1"/>
    <mergeCell ref="A2:M2"/>
    <mergeCell ref="H3:H4"/>
    <mergeCell ref="C3:C4"/>
    <mergeCell ref="D3:D4"/>
    <mergeCell ref="E3:E4"/>
    <mergeCell ref="G3:G4"/>
    <mergeCell ref="I3:M3"/>
    <mergeCell ref="B3:B4"/>
    <mergeCell ref="A3:A4"/>
  </mergeCells>
  <phoneticPr fontId="25" type="noConversion"/>
  <pageMargins left="0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V32"/>
  <sheetViews>
    <sheetView zoomScale="90" zoomScaleNormal="90" workbookViewId="0">
      <pane xSplit="1" ySplit="4" topLeftCell="B14" activePane="bottomRight" state="frozen"/>
      <selection pane="topRight" activeCell="B1" sqref="B1"/>
      <selection pane="bottomLeft" activeCell="A6" sqref="A6"/>
      <selection pane="bottomRight" activeCell="H33" sqref="H33"/>
    </sheetView>
  </sheetViews>
  <sheetFormatPr defaultRowHeight="15"/>
  <cols>
    <col min="1" max="1" width="18.54296875" customWidth="1"/>
    <col min="2" max="2" width="7" customWidth="1"/>
    <col min="3" max="3" width="7.08984375" customWidth="1"/>
    <col min="4" max="4" width="7.1796875" customWidth="1"/>
    <col min="5" max="5" width="6.6328125" customWidth="1"/>
    <col min="6" max="6" width="5.81640625" customWidth="1"/>
    <col min="7" max="7" width="7.08984375" customWidth="1"/>
    <col min="8" max="8" width="6.6328125" customWidth="1"/>
    <col min="9" max="9" width="6.08984375" customWidth="1"/>
    <col min="10" max="10" width="7.36328125" customWidth="1"/>
    <col min="11" max="11" width="7.1796875" customWidth="1"/>
    <col min="12" max="12" width="6" customWidth="1"/>
    <col min="13" max="15" width="5.81640625" customWidth="1"/>
    <col min="16" max="17" width="5.1796875" customWidth="1"/>
    <col min="18" max="18" width="5" customWidth="1"/>
    <col min="19" max="19" width="5.08984375" customWidth="1"/>
  </cols>
  <sheetData>
    <row r="1" spans="1:22" ht="20.399999999999999" customHeight="1" thickBot="1">
      <c r="A1" s="910" t="s">
        <v>406</v>
      </c>
      <c r="B1" s="910"/>
      <c r="C1" s="910"/>
      <c r="D1" s="910"/>
      <c r="E1" s="910"/>
      <c r="F1" s="910"/>
      <c r="G1" s="910"/>
      <c r="H1" s="910"/>
      <c r="I1" s="910"/>
      <c r="J1" s="910"/>
      <c r="K1" s="910"/>
      <c r="L1" s="910"/>
      <c r="M1" s="910"/>
      <c r="N1" s="910"/>
      <c r="O1" s="910"/>
      <c r="P1" s="39"/>
      <c r="Q1" s="39"/>
      <c r="R1" s="39"/>
    </row>
    <row r="2" spans="1:22" ht="22.2" customHeight="1" thickBot="1">
      <c r="A2" s="91" t="s">
        <v>23</v>
      </c>
      <c r="B2" s="912" t="s">
        <v>161</v>
      </c>
      <c r="C2" s="912"/>
      <c r="D2" s="913"/>
      <c r="E2" s="906" t="s">
        <v>149</v>
      </c>
      <c r="F2" s="907"/>
      <c r="G2" s="911" t="s">
        <v>143</v>
      </c>
      <c r="H2" s="912"/>
      <c r="I2" s="913"/>
      <c r="J2" s="911" t="s">
        <v>381</v>
      </c>
      <c r="K2" s="912"/>
      <c r="L2" s="913"/>
      <c r="M2" s="911" t="s">
        <v>115</v>
      </c>
      <c r="N2" s="912"/>
      <c r="O2" s="913"/>
      <c r="P2" s="903" t="s">
        <v>116</v>
      </c>
      <c r="Q2" s="904"/>
      <c r="R2" s="904"/>
      <c r="S2" s="905"/>
    </row>
    <row r="3" spans="1:22" ht="29.4" customHeight="1" thickBot="1">
      <c r="A3" s="93" t="s">
        <v>45</v>
      </c>
      <c r="B3" s="866" t="s">
        <v>390</v>
      </c>
      <c r="C3" s="868"/>
      <c r="D3" s="91" t="s">
        <v>117</v>
      </c>
      <c r="E3" s="866" t="s">
        <v>390</v>
      </c>
      <c r="F3" s="868"/>
      <c r="G3" s="866" t="s">
        <v>390</v>
      </c>
      <c r="H3" s="868"/>
      <c r="I3" s="92" t="s">
        <v>117</v>
      </c>
      <c r="J3" s="866" t="s">
        <v>390</v>
      </c>
      <c r="K3" s="868"/>
      <c r="L3" s="91" t="s">
        <v>117</v>
      </c>
      <c r="M3" s="866" t="s">
        <v>390</v>
      </c>
      <c r="N3" s="868"/>
      <c r="O3" s="908" t="s">
        <v>118</v>
      </c>
      <c r="P3" s="901">
        <v>42552</v>
      </c>
      <c r="Q3" s="902"/>
      <c r="R3" s="901">
        <v>42917</v>
      </c>
      <c r="S3" s="902"/>
    </row>
    <row r="4" spans="1:22" ht="30" customHeight="1" thickBot="1">
      <c r="A4" s="93" t="s">
        <v>15</v>
      </c>
      <c r="B4" s="91">
        <v>2016</v>
      </c>
      <c r="C4" s="787">
        <v>2017</v>
      </c>
      <c r="D4" s="93" t="s">
        <v>119</v>
      </c>
      <c r="E4" s="91">
        <v>2016</v>
      </c>
      <c r="F4" s="91">
        <v>2017</v>
      </c>
      <c r="G4" s="91">
        <v>2016</v>
      </c>
      <c r="H4" s="787">
        <v>2017</v>
      </c>
      <c r="I4" s="92" t="s">
        <v>119</v>
      </c>
      <c r="J4" s="654">
        <v>2016</v>
      </c>
      <c r="K4" s="787">
        <v>2017</v>
      </c>
      <c r="L4" s="93" t="s">
        <v>119</v>
      </c>
      <c r="M4" s="91">
        <v>2016</v>
      </c>
      <c r="N4" s="91">
        <v>2017</v>
      </c>
      <c r="O4" s="909"/>
      <c r="P4" s="150" t="s">
        <v>147</v>
      </c>
      <c r="Q4" s="151" t="s">
        <v>148</v>
      </c>
      <c r="R4" s="150" t="s">
        <v>147</v>
      </c>
      <c r="S4" s="152" t="s">
        <v>148</v>
      </c>
      <c r="T4" s="140"/>
    </row>
    <row r="5" spans="1:22" ht="21" customHeight="1">
      <c r="A5" s="263" t="s">
        <v>120</v>
      </c>
      <c r="B5" s="402">
        <v>1829.2</v>
      </c>
      <c r="C5" s="113">
        <v>1906.6</v>
      </c>
      <c r="D5" s="384">
        <f t="shared" ref="D5:D30" si="0">C5/B5*100</f>
        <v>104.23135797069756</v>
      </c>
      <c r="E5" s="310">
        <f>B5/B30*100</f>
        <v>13.815918669466306</v>
      </c>
      <c r="F5" s="149">
        <f>C5/C30*100</f>
        <v>12.632932024939866</v>
      </c>
      <c r="G5" s="278">
        <f>B5/P5*1000</f>
        <v>2814.1538461538462</v>
      </c>
      <c r="H5" s="292">
        <f>C5/R5*1000</f>
        <v>2933.2307692307695</v>
      </c>
      <c r="I5" s="394">
        <f>H5/G5*100</f>
        <v>104.23135797069759</v>
      </c>
      <c r="J5" s="309">
        <v>1673.8</v>
      </c>
      <c r="K5" s="61">
        <v>1757.5</v>
      </c>
      <c r="L5" s="178">
        <f>K5/J5*100</f>
        <v>105.00059744294421</v>
      </c>
      <c r="M5" s="114">
        <f>J5/B5*100</f>
        <v>91.504482834025808</v>
      </c>
      <c r="N5" s="61">
        <f>K5/C5*100</f>
        <v>92.179796496380987</v>
      </c>
      <c r="O5" s="178">
        <f>N5-M5</f>
        <v>0.67531366235517964</v>
      </c>
      <c r="P5" s="288">
        <v>650</v>
      </c>
      <c r="Q5" s="153">
        <v>200</v>
      </c>
      <c r="R5" s="321">
        <v>650</v>
      </c>
      <c r="S5" s="153">
        <v>200</v>
      </c>
      <c r="T5" s="289">
        <f>R5+S5</f>
        <v>850</v>
      </c>
      <c r="U5" s="61"/>
      <c r="V5" s="497"/>
    </row>
    <row r="6" spans="1:22" ht="15" customHeight="1" thickBot="1">
      <c r="A6" s="87" t="s">
        <v>121</v>
      </c>
      <c r="B6" s="385"/>
      <c r="C6" s="62"/>
      <c r="D6" s="386"/>
      <c r="E6" s="310"/>
      <c r="F6" s="90"/>
      <c r="G6" s="279"/>
      <c r="H6" s="280"/>
      <c r="I6" s="312"/>
      <c r="J6" s="310"/>
      <c r="K6" s="64"/>
      <c r="L6" s="90"/>
      <c r="M6" s="63"/>
      <c r="N6" s="64"/>
      <c r="O6" s="90"/>
      <c r="P6" s="270"/>
      <c r="Q6" s="154"/>
      <c r="R6" s="325"/>
      <c r="S6" s="154"/>
      <c r="T6" s="140">
        <f t="shared" ref="T6:T20" si="1">R6+S6</f>
        <v>0</v>
      </c>
      <c r="U6" s="64"/>
    </row>
    <row r="7" spans="1:22" ht="21" customHeight="1" thickBot="1">
      <c r="A7" s="87" t="s">
        <v>122</v>
      </c>
      <c r="B7" s="385">
        <v>92.5</v>
      </c>
      <c r="C7" s="62">
        <v>0</v>
      </c>
      <c r="D7" s="386">
        <f t="shared" si="0"/>
        <v>0</v>
      </c>
      <c r="E7" s="310">
        <f>B7/B30*100</f>
        <v>0.69865103702472842</v>
      </c>
      <c r="F7" s="90">
        <f>C7/C30*100</f>
        <v>0</v>
      </c>
      <c r="G7" s="278">
        <v>188</v>
      </c>
      <c r="H7" s="292"/>
      <c r="I7" s="311">
        <f t="shared" ref="I7:I13" si="2">H7/G7*100</f>
        <v>0</v>
      </c>
      <c r="J7" s="310">
        <v>123</v>
      </c>
      <c r="K7" s="485"/>
      <c r="L7" s="90">
        <f t="shared" ref="L7:L13" si="3">K7/J7*100</f>
        <v>0</v>
      </c>
      <c r="M7" s="63">
        <f t="shared" ref="M7:M13" si="4">J7/B7*100</f>
        <v>132.97297297297297</v>
      </c>
      <c r="N7" s="61"/>
      <c r="O7" s="178"/>
      <c r="P7" s="270">
        <v>0</v>
      </c>
      <c r="Q7" s="154">
        <v>0</v>
      </c>
      <c r="R7" s="325"/>
      <c r="S7" s="154"/>
      <c r="T7" s="289">
        <f t="shared" si="1"/>
        <v>0</v>
      </c>
      <c r="U7" s="485"/>
    </row>
    <row r="8" spans="1:22" ht="21" customHeight="1" thickBot="1">
      <c r="A8" s="87" t="s">
        <v>276</v>
      </c>
      <c r="B8" s="385">
        <v>262.89999999999998</v>
      </c>
      <c r="C8" s="62">
        <v>352.1</v>
      </c>
      <c r="D8" s="387">
        <f t="shared" si="0"/>
        <v>133.92925066565235</v>
      </c>
      <c r="E8" s="310">
        <f>B8/B30*100</f>
        <v>1.9856795419870388</v>
      </c>
      <c r="F8" s="90">
        <f>C8/C30*100</f>
        <v>2.3329777436176058</v>
      </c>
      <c r="G8" s="278">
        <f t="shared" ref="G8:G13" si="5">B8/P8*1000</f>
        <v>1752.6666666666665</v>
      </c>
      <c r="H8" s="292">
        <f t="shared" ref="H8:H29" si="6">C8/R8*1000</f>
        <v>2347.3333333333335</v>
      </c>
      <c r="I8" s="311">
        <f t="shared" si="2"/>
        <v>133.92925066565235</v>
      </c>
      <c r="J8" s="310">
        <v>239.5</v>
      </c>
      <c r="K8" s="64">
        <v>323.5</v>
      </c>
      <c r="L8" s="111">
        <f t="shared" si="3"/>
        <v>135.07306889352819</v>
      </c>
      <c r="M8" s="63">
        <f t="shared" si="4"/>
        <v>91.099277291745921</v>
      </c>
      <c r="N8" s="64">
        <f t="shared" ref="N8:N14" si="7">K8/C8*100</f>
        <v>91.877307583072991</v>
      </c>
      <c r="O8" s="90">
        <f t="shared" ref="O8:O13" si="8">N8-M8</f>
        <v>0.77803029132707024</v>
      </c>
      <c r="P8" s="270">
        <v>150</v>
      </c>
      <c r="Q8" s="154"/>
      <c r="R8" s="325">
        <v>150</v>
      </c>
      <c r="S8" s="154"/>
      <c r="T8" s="289">
        <f t="shared" si="1"/>
        <v>150</v>
      </c>
      <c r="U8" s="64"/>
    </row>
    <row r="9" spans="1:22" ht="21" customHeight="1" thickBot="1">
      <c r="A9" s="87" t="s">
        <v>169</v>
      </c>
      <c r="B9" s="385">
        <v>235.9</v>
      </c>
      <c r="C9" s="62">
        <v>252.9</v>
      </c>
      <c r="D9" s="386">
        <f t="shared" si="0"/>
        <v>107.20644340822383</v>
      </c>
      <c r="E9" s="310">
        <f>B9/B30*100</f>
        <v>1.7817489690176589</v>
      </c>
      <c r="F9" s="90">
        <f>C9/C30*100</f>
        <v>1.6756889274663238</v>
      </c>
      <c r="G9" s="278">
        <f t="shared" si="5"/>
        <v>2359</v>
      </c>
      <c r="H9" s="292">
        <f t="shared" si="6"/>
        <v>2529</v>
      </c>
      <c r="I9" s="312">
        <f t="shared" si="2"/>
        <v>107.20644340822383</v>
      </c>
      <c r="J9" s="310">
        <v>182.5</v>
      </c>
      <c r="K9" s="64">
        <v>219</v>
      </c>
      <c r="L9" s="90">
        <f t="shared" si="3"/>
        <v>120</v>
      </c>
      <c r="M9" s="63">
        <f t="shared" si="4"/>
        <v>77.363289529461639</v>
      </c>
      <c r="N9" s="64">
        <f t="shared" si="7"/>
        <v>86.595492289442461</v>
      </c>
      <c r="O9" s="90">
        <f t="shared" si="8"/>
        <v>9.2322027599808223</v>
      </c>
      <c r="P9" s="270">
        <v>100</v>
      </c>
      <c r="Q9" s="154">
        <v>100</v>
      </c>
      <c r="R9" s="325">
        <v>100</v>
      </c>
      <c r="S9" s="154">
        <v>100</v>
      </c>
      <c r="T9" s="289">
        <f t="shared" si="1"/>
        <v>200</v>
      </c>
      <c r="U9" s="64"/>
    </row>
    <row r="10" spans="1:22" ht="21" customHeight="1" thickBot="1">
      <c r="A10" s="87" t="s">
        <v>123</v>
      </c>
      <c r="B10" s="385">
        <v>1458.9</v>
      </c>
      <c r="C10" s="62">
        <v>1541.1</v>
      </c>
      <c r="D10" s="387">
        <f t="shared" si="0"/>
        <v>105.63438206868187</v>
      </c>
      <c r="E10" s="380">
        <f>B10/B30*100</f>
        <v>11.019048626112177</v>
      </c>
      <c r="F10" s="111">
        <f>C10/C30*100</f>
        <v>10.211167283979245</v>
      </c>
      <c r="G10" s="278">
        <f t="shared" si="5"/>
        <v>2605.1785714285716</v>
      </c>
      <c r="H10" s="292">
        <f t="shared" si="6"/>
        <v>2612.0338983050847</v>
      </c>
      <c r="I10" s="311">
        <f t="shared" si="2"/>
        <v>100.2631423024777</v>
      </c>
      <c r="J10" s="310">
        <v>1369.8</v>
      </c>
      <c r="K10" s="64">
        <v>1469.3</v>
      </c>
      <c r="L10" s="111">
        <f t="shared" si="3"/>
        <v>107.26383413637028</v>
      </c>
      <c r="M10" s="63">
        <f t="shared" si="4"/>
        <v>93.892658852560146</v>
      </c>
      <c r="N10" s="64">
        <f t="shared" si="7"/>
        <v>95.340990201803905</v>
      </c>
      <c r="O10" s="90">
        <f t="shared" si="8"/>
        <v>1.4483313492437588</v>
      </c>
      <c r="P10" s="270">
        <v>560</v>
      </c>
      <c r="Q10" s="154">
        <v>0</v>
      </c>
      <c r="R10" s="325">
        <v>590</v>
      </c>
      <c r="S10" s="154"/>
      <c r="T10" s="289">
        <v>590</v>
      </c>
      <c r="U10" s="64"/>
    </row>
    <row r="11" spans="1:22" ht="21" customHeight="1" thickBot="1">
      <c r="A11" s="87" t="s">
        <v>124</v>
      </c>
      <c r="B11" s="385">
        <v>163.4</v>
      </c>
      <c r="C11" s="62">
        <v>0</v>
      </c>
      <c r="D11" s="386">
        <f t="shared" si="0"/>
        <v>0</v>
      </c>
      <c r="E11" s="310">
        <f>B11/B30*100</f>
        <v>1.2341576156739527</v>
      </c>
      <c r="F11" s="90">
        <f>C11/C30*100</f>
        <v>0</v>
      </c>
      <c r="G11" s="278">
        <v>710</v>
      </c>
      <c r="H11" s="292"/>
      <c r="I11" s="312">
        <f t="shared" si="2"/>
        <v>0</v>
      </c>
      <c r="J11" s="310">
        <v>169.7</v>
      </c>
      <c r="K11" s="485">
        <v>0</v>
      </c>
      <c r="L11" s="90">
        <f t="shared" si="3"/>
        <v>0</v>
      </c>
      <c r="M11" s="63">
        <f t="shared" si="4"/>
        <v>103.85556915544673</v>
      </c>
      <c r="N11" s="64"/>
      <c r="O11" s="178"/>
      <c r="P11" s="270">
        <v>0</v>
      </c>
      <c r="Q11" s="154"/>
      <c r="R11" s="325"/>
      <c r="S11" s="154"/>
      <c r="T11" s="289">
        <f t="shared" si="1"/>
        <v>0</v>
      </c>
      <c r="U11" s="485"/>
    </row>
    <row r="12" spans="1:22" ht="21" customHeight="1" thickBot="1">
      <c r="A12" s="87" t="s">
        <v>125</v>
      </c>
      <c r="B12" s="385">
        <v>365.9</v>
      </c>
      <c r="C12" s="62">
        <v>256.5</v>
      </c>
      <c r="D12" s="387">
        <f t="shared" si="0"/>
        <v>70.101120524733545</v>
      </c>
      <c r="E12" s="310">
        <f>B12/B30*100</f>
        <v>2.7636369129443041</v>
      </c>
      <c r="F12" s="90">
        <f>C12/C30*100</f>
        <v>1.6995421506331039</v>
      </c>
      <c r="G12" s="278">
        <f t="shared" si="5"/>
        <v>2078.9772727272725</v>
      </c>
      <c r="H12" s="292">
        <f t="shared" si="6"/>
        <v>1457.3863636363635</v>
      </c>
      <c r="I12" s="311">
        <f t="shared" si="2"/>
        <v>70.101120524733545</v>
      </c>
      <c r="J12" s="310">
        <v>318.8</v>
      </c>
      <c r="K12" s="485">
        <v>218.6</v>
      </c>
      <c r="L12" s="111">
        <f t="shared" si="3"/>
        <v>68.569636135508148</v>
      </c>
      <c r="M12" s="63">
        <f t="shared" si="4"/>
        <v>87.127630500136661</v>
      </c>
      <c r="N12" s="64">
        <f t="shared" si="7"/>
        <v>85.22417153996102</v>
      </c>
      <c r="O12" s="90">
        <f t="shared" si="8"/>
        <v>-1.9034589601756409</v>
      </c>
      <c r="P12" s="270">
        <v>176</v>
      </c>
      <c r="Q12" s="154">
        <v>0</v>
      </c>
      <c r="R12" s="325">
        <v>176</v>
      </c>
      <c r="S12" s="154"/>
      <c r="T12" s="289">
        <f t="shared" si="1"/>
        <v>176</v>
      </c>
      <c r="U12" s="64"/>
    </row>
    <row r="13" spans="1:22" ht="21" customHeight="1" thickBot="1">
      <c r="A13" s="87" t="s">
        <v>126</v>
      </c>
      <c r="B13" s="385">
        <v>3789.7</v>
      </c>
      <c r="C13" s="62">
        <v>4170</v>
      </c>
      <c r="D13" s="387">
        <f t="shared" si="0"/>
        <v>110.0350951262633</v>
      </c>
      <c r="E13" s="380">
        <f>B13/B30*100</f>
        <v>28.623544162298519</v>
      </c>
      <c r="F13" s="111">
        <f>C13/C30*100</f>
        <v>27.629983501520638</v>
      </c>
      <c r="G13" s="278">
        <f t="shared" si="5"/>
        <v>3789.7</v>
      </c>
      <c r="H13" s="292">
        <f t="shared" si="6"/>
        <v>4170</v>
      </c>
      <c r="I13" s="311">
        <f t="shared" si="2"/>
        <v>110.0350951262633</v>
      </c>
      <c r="J13" s="310">
        <v>3640.7</v>
      </c>
      <c r="K13" s="64">
        <v>3850.2</v>
      </c>
      <c r="L13" s="111">
        <f t="shared" si="3"/>
        <v>105.75438789243827</v>
      </c>
      <c r="M13" s="63">
        <f t="shared" si="4"/>
        <v>96.068290365992027</v>
      </c>
      <c r="N13" s="64">
        <f t="shared" si="7"/>
        <v>92.33093525179855</v>
      </c>
      <c r="O13" s="90">
        <f t="shared" si="8"/>
        <v>-3.7373551141934769</v>
      </c>
      <c r="P13" s="270">
        <v>1000</v>
      </c>
      <c r="Q13" s="154">
        <v>80</v>
      </c>
      <c r="R13" s="325">
        <v>1000</v>
      </c>
      <c r="S13" s="154"/>
      <c r="T13" s="289">
        <v>1000</v>
      </c>
      <c r="U13" s="64"/>
    </row>
    <row r="14" spans="1:22" ht="21" customHeight="1" thickBot="1">
      <c r="A14" s="87" t="s">
        <v>360</v>
      </c>
      <c r="B14" s="385">
        <v>0</v>
      </c>
      <c r="C14" s="62">
        <v>2031.6</v>
      </c>
      <c r="D14" s="387" t="e">
        <f t="shared" si="0"/>
        <v>#DIV/0!</v>
      </c>
      <c r="E14" s="380"/>
      <c r="F14" s="111">
        <f>C14/C30*100</f>
        <v>13.461168940453074</v>
      </c>
      <c r="G14" s="278"/>
      <c r="H14" s="292">
        <f t="shared" si="6"/>
        <v>4063.2000000000003</v>
      </c>
      <c r="I14" s="311"/>
      <c r="J14" s="310">
        <v>0</v>
      </c>
      <c r="K14" s="64">
        <v>1777.4</v>
      </c>
      <c r="L14" s="111"/>
      <c r="M14" s="63"/>
      <c r="N14" s="64">
        <f t="shared" si="7"/>
        <v>87.487694428037017</v>
      </c>
      <c r="O14" s="90"/>
      <c r="P14" s="270"/>
      <c r="Q14" s="154"/>
      <c r="R14" s="325">
        <v>500</v>
      </c>
      <c r="S14" s="154"/>
      <c r="T14" s="289">
        <f t="shared" si="1"/>
        <v>500</v>
      </c>
      <c r="U14" s="64"/>
    </row>
    <row r="15" spans="1:22" ht="21" customHeight="1" thickBot="1">
      <c r="A15" s="87" t="s">
        <v>359</v>
      </c>
      <c r="B15" s="385">
        <v>2076.1</v>
      </c>
      <c r="C15" s="62"/>
      <c r="D15" s="387"/>
      <c r="E15" s="380">
        <v>16.600000000000001</v>
      </c>
      <c r="F15" s="111"/>
      <c r="G15" s="278">
        <v>2819</v>
      </c>
      <c r="H15" s="292"/>
      <c r="I15" s="311"/>
      <c r="J15" s="310">
        <v>2015.8</v>
      </c>
      <c r="K15" s="64"/>
      <c r="L15" s="111"/>
      <c r="M15" s="63">
        <f>J15/B15*100</f>
        <v>97.095515630268295</v>
      </c>
      <c r="N15" s="64"/>
      <c r="O15" s="90"/>
      <c r="P15" s="270">
        <v>500</v>
      </c>
      <c r="Q15" s="154"/>
      <c r="R15" s="325"/>
      <c r="S15" s="154"/>
      <c r="T15" s="289">
        <f>R15+S15</f>
        <v>0</v>
      </c>
      <c r="U15" s="64"/>
    </row>
    <row r="16" spans="1:22" ht="21" customHeight="1" thickBot="1">
      <c r="A16" s="87" t="s">
        <v>127</v>
      </c>
      <c r="B16" s="385">
        <v>242</v>
      </c>
      <c r="C16" s="62">
        <v>0</v>
      </c>
      <c r="D16" s="387">
        <f t="shared" si="0"/>
        <v>0</v>
      </c>
      <c r="E16" s="310">
        <f>B16/B30*100</f>
        <v>1.8278221725403707</v>
      </c>
      <c r="F16" s="90">
        <f>C16/C30*100</f>
        <v>0</v>
      </c>
      <c r="G16" s="278"/>
      <c r="H16" s="292"/>
      <c r="I16" s="311"/>
      <c r="J16" s="310">
        <v>318.60000000000002</v>
      </c>
      <c r="K16" s="485">
        <v>0</v>
      </c>
      <c r="L16" s="111"/>
      <c r="M16" s="63">
        <f>J16/B16*100</f>
        <v>131.65289256198346</v>
      </c>
      <c r="N16" s="64"/>
      <c r="O16" s="90"/>
      <c r="P16" s="270">
        <v>0</v>
      </c>
      <c r="Q16" s="154"/>
      <c r="R16" s="325"/>
      <c r="S16" s="154"/>
      <c r="T16" s="289">
        <f t="shared" si="1"/>
        <v>0</v>
      </c>
      <c r="U16" s="485"/>
    </row>
    <row r="17" spans="1:21" ht="21" customHeight="1" thickBot="1">
      <c r="A17" s="87" t="s">
        <v>168</v>
      </c>
      <c r="B17" s="385"/>
      <c r="C17" s="62"/>
      <c r="D17" s="386"/>
      <c r="E17" s="310"/>
      <c r="F17" s="90"/>
      <c r="G17" s="279">
        <v>931</v>
      </c>
      <c r="H17" s="292"/>
      <c r="I17" s="312"/>
      <c r="J17" s="310"/>
      <c r="K17" s="64"/>
      <c r="L17" s="90"/>
      <c r="M17" s="63"/>
      <c r="N17" s="64"/>
      <c r="O17" s="90"/>
      <c r="P17" s="270"/>
      <c r="Q17" s="154"/>
      <c r="R17" s="325"/>
      <c r="S17" s="154"/>
      <c r="T17" s="289">
        <f t="shared" si="1"/>
        <v>0</v>
      </c>
      <c r="U17" s="64"/>
    </row>
    <row r="18" spans="1:21" ht="21" customHeight="1" thickBot="1">
      <c r="A18" s="376" t="s">
        <v>129</v>
      </c>
      <c r="B18" s="385">
        <v>988.5</v>
      </c>
      <c r="C18" s="62">
        <v>1122.5</v>
      </c>
      <c r="D18" s="387">
        <f t="shared" si="0"/>
        <v>113.55589276681842</v>
      </c>
      <c r="E18" s="310">
        <f>B18/B30*100</f>
        <v>7.4661248659345301</v>
      </c>
      <c r="F18" s="90">
        <f>C18/C30*100</f>
        <v>7.4375675013086129</v>
      </c>
      <c r="G18" s="278">
        <f>B18/P18*1000</f>
        <v>3295</v>
      </c>
      <c r="H18" s="292">
        <f t="shared" si="6"/>
        <v>3741.6666666666665</v>
      </c>
      <c r="I18" s="311">
        <f t="shared" ref="I18:I23" si="9">H18/G18*100</f>
        <v>113.55589276681842</v>
      </c>
      <c r="J18" s="310">
        <v>920.8</v>
      </c>
      <c r="K18" s="64">
        <v>1084.3</v>
      </c>
      <c r="L18" s="111">
        <f>K18/J18*100</f>
        <v>117.75629887054735</v>
      </c>
      <c r="M18" s="63">
        <f>J18/B18*100</f>
        <v>93.15123925139099</v>
      </c>
      <c r="N18" s="64">
        <f>K18/C18*100</f>
        <v>96.596881959910903</v>
      </c>
      <c r="O18" s="90">
        <f>N18-M18</f>
        <v>3.4456427085199124</v>
      </c>
      <c r="P18" s="270">
        <v>300</v>
      </c>
      <c r="Q18" s="154">
        <v>53</v>
      </c>
      <c r="R18" s="325">
        <v>300</v>
      </c>
      <c r="S18" s="154"/>
      <c r="T18" s="289">
        <v>300</v>
      </c>
      <c r="U18" s="64"/>
    </row>
    <row r="19" spans="1:21" ht="21" customHeight="1" thickBot="1">
      <c r="A19" s="377" t="s">
        <v>150</v>
      </c>
      <c r="B19" s="385">
        <v>873.8</v>
      </c>
      <c r="C19" s="62">
        <v>903.6</v>
      </c>
      <c r="D19" s="387">
        <f t="shared" si="0"/>
        <v>103.41039139391167</v>
      </c>
      <c r="E19" s="310">
        <f>B19/B30*100</f>
        <v>6.5997975800238668</v>
      </c>
      <c r="F19" s="90">
        <f>C19/C30*100</f>
        <v>5.9871590148618825</v>
      </c>
      <c r="G19" s="278">
        <f>B19/P19*1000</f>
        <v>2496.5714285714284</v>
      </c>
      <c r="H19" s="292">
        <f t="shared" si="6"/>
        <v>2581.7142857142858</v>
      </c>
      <c r="I19" s="311">
        <f t="shared" si="9"/>
        <v>103.41039139391167</v>
      </c>
      <c r="J19" s="310">
        <v>789.2</v>
      </c>
      <c r="K19" s="64">
        <v>840.1</v>
      </c>
      <c r="L19" s="111">
        <f>K19/J19*100</f>
        <v>106.44956918398378</v>
      </c>
      <c r="M19" s="63">
        <f>J19/B19*100</f>
        <v>90.318150606546126</v>
      </c>
      <c r="N19" s="64">
        <f>K19/C19*100</f>
        <v>92.972554227534303</v>
      </c>
      <c r="O19" s="90">
        <f>N19-M19</f>
        <v>2.6544036209881767</v>
      </c>
      <c r="P19" s="270">
        <v>350</v>
      </c>
      <c r="Q19" s="154"/>
      <c r="R19" s="325">
        <v>350</v>
      </c>
      <c r="S19" s="154"/>
      <c r="T19" s="289">
        <f t="shared" si="1"/>
        <v>350</v>
      </c>
      <c r="U19" s="64"/>
    </row>
    <row r="20" spans="1:21" ht="21" customHeight="1" thickBot="1">
      <c r="A20" s="376" t="s">
        <v>207</v>
      </c>
      <c r="B20" s="385">
        <v>43.2</v>
      </c>
      <c r="C20" s="62">
        <v>43.2</v>
      </c>
      <c r="D20" s="387">
        <f t="shared" si="0"/>
        <v>100</v>
      </c>
      <c r="E20" s="310">
        <f>B20/B30*100</f>
        <v>0.3262889167510083</v>
      </c>
      <c r="F20" s="90">
        <f>C20/C30*100</f>
        <v>0.28623867800136488</v>
      </c>
      <c r="G20" s="278">
        <f>B20/P20*1000</f>
        <v>3600</v>
      </c>
      <c r="H20" s="292">
        <f t="shared" si="6"/>
        <v>3600</v>
      </c>
      <c r="I20" s="311">
        <f t="shared" si="9"/>
        <v>100</v>
      </c>
      <c r="J20" s="310"/>
      <c r="K20" s="64"/>
      <c r="L20" s="90"/>
      <c r="M20" s="63"/>
      <c r="N20" s="64"/>
      <c r="O20" s="90"/>
      <c r="P20" s="270">
        <v>12</v>
      </c>
      <c r="Q20" s="154">
        <v>17</v>
      </c>
      <c r="R20" s="325">
        <v>12</v>
      </c>
      <c r="S20" s="154">
        <v>17</v>
      </c>
      <c r="T20" s="289">
        <f t="shared" si="1"/>
        <v>29</v>
      </c>
      <c r="U20" s="64"/>
    </row>
    <row r="21" spans="1:21" ht="21" customHeight="1" thickBot="1">
      <c r="A21" s="376" t="s">
        <v>208</v>
      </c>
      <c r="B21" s="385">
        <v>14.6</v>
      </c>
      <c r="C21" s="62">
        <v>15.1</v>
      </c>
      <c r="D21" s="387">
        <f t="shared" si="0"/>
        <v>103.42465753424656</v>
      </c>
      <c r="E21" s="310">
        <f>B21/B30*100</f>
        <v>0.11027356908714632</v>
      </c>
      <c r="F21" s="90">
        <f>C21/C30*100</f>
        <v>0.10005101939399559</v>
      </c>
      <c r="G21" s="278">
        <f>B21/P21*1000</f>
        <v>2920</v>
      </c>
      <c r="H21" s="292">
        <f t="shared" si="6"/>
        <v>3020</v>
      </c>
      <c r="I21" s="311">
        <f t="shared" si="9"/>
        <v>103.42465753424656</v>
      </c>
      <c r="J21" s="310"/>
      <c r="K21" s="64"/>
      <c r="L21" s="90"/>
      <c r="M21" s="63"/>
      <c r="N21" s="64"/>
      <c r="O21" s="90"/>
      <c r="P21" s="270">
        <v>5</v>
      </c>
      <c r="Q21" s="154"/>
      <c r="R21" s="325">
        <v>5</v>
      </c>
      <c r="S21" s="154"/>
      <c r="T21" s="289">
        <f t="shared" ref="T21:T26" si="10">R21+S21</f>
        <v>5</v>
      </c>
      <c r="U21" s="64"/>
    </row>
    <row r="22" spans="1:21" ht="21" customHeight="1" thickBot="1">
      <c r="A22" s="376" t="s">
        <v>200</v>
      </c>
      <c r="B22" s="385">
        <v>0</v>
      </c>
      <c r="C22" s="62">
        <v>26.2</v>
      </c>
      <c r="D22" s="386"/>
      <c r="E22" s="310">
        <f>B22/B30*100</f>
        <v>0</v>
      </c>
      <c r="F22" s="90">
        <f>C22/C30*100</f>
        <v>0.17359845749156849</v>
      </c>
      <c r="G22" s="278">
        <f>B22/P22*1000</f>
        <v>0</v>
      </c>
      <c r="H22" s="292">
        <f t="shared" si="6"/>
        <v>1310</v>
      </c>
      <c r="I22" s="311"/>
      <c r="J22" s="310"/>
      <c r="K22" s="64"/>
      <c r="L22" s="90"/>
      <c r="M22" s="63"/>
      <c r="N22" s="64"/>
      <c r="O22" s="90"/>
      <c r="P22" s="270">
        <v>20</v>
      </c>
      <c r="Q22" s="154">
        <v>8</v>
      </c>
      <c r="R22" s="325">
        <v>20</v>
      </c>
      <c r="S22" s="154">
        <v>8</v>
      </c>
      <c r="T22" s="289">
        <f t="shared" si="10"/>
        <v>28</v>
      </c>
      <c r="U22" s="64"/>
    </row>
    <row r="23" spans="1:21" ht="21" customHeight="1" thickBot="1">
      <c r="A23" s="376" t="s">
        <v>209</v>
      </c>
      <c r="B23" s="385">
        <v>30</v>
      </c>
      <c r="C23" s="62">
        <v>30.6</v>
      </c>
      <c r="D23" s="387">
        <f t="shared" si="0"/>
        <v>102</v>
      </c>
      <c r="E23" s="310">
        <f>B23/B30*100</f>
        <v>0.22658952552153355</v>
      </c>
      <c r="F23" s="90">
        <f>C23/C30*100</f>
        <v>0.20275239691763344</v>
      </c>
      <c r="G23" s="278">
        <v>2272</v>
      </c>
      <c r="H23" s="292">
        <f t="shared" si="6"/>
        <v>2781.8181818181815</v>
      </c>
      <c r="I23" s="311">
        <f t="shared" si="9"/>
        <v>122.43918053777207</v>
      </c>
      <c r="J23" s="310">
        <v>10.8</v>
      </c>
      <c r="K23" s="64">
        <v>10.7</v>
      </c>
      <c r="L23" s="403">
        <f>K23/J23*100</f>
        <v>99.074074074074062</v>
      </c>
      <c r="M23" s="63">
        <v>0</v>
      </c>
      <c r="N23" s="64">
        <f>K23/C23*100</f>
        <v>34.967320261437905</v>
      </c>
      <c r="O23" s="90">
        <f>N23-M23</f>
        <v>34.967320261437905</v>
      </c>
      <c r="P23" s="270">
        <v>11</v>
      </c>
      <c r="Q23" s="154"/>
      <c r="R23" s="325">
        <v>11</v>
      </c>
      <c r="S23" s="154"/>
      <c r="T23" s="289">
        <f t="shared" si="10"/>
        <v>11</v>
      </c>
      <c r="U23" s="64"/>
    </row>
    <row r="24" spans="1:21" ht="21" customHeight="1" thickBot="1">
      <c r="A24" s="378" t="s">
        <v>214</v>
      </c>
      <c r="B24" s="385"/>
      <c r="C24" s="62"/>
      <c r="D24" s="386"/>
      <c r="E24" s="310">
        <f>B24/B30*100</f>
        <v>0</v>
      </c>
      <c r="F24" s="90">
        <f>C24/C30*100</f>
        <v>0</v>
      </c>
      <c r="G24" s="278"/>
      <c r="H24" s="292"/>
      <c r="I24" s="311"/>
      <c r="J24" s="310"/>
      <c r="K24" s="64"/>
      <c r="L24" s="90"/>
      <c r="M24" s="63"/>
      <c r="N24" s="64"/>
      <c r="O24" s="90"/>
      <c r="P24" s="270"/>
      <c r="Q24" s="154">
        <v>20</v>
      </c>
      <c r="R24" s="325"/>
      <c r="S24" s="154">
        <v>20</v>
      </c>
      <c r="T24" s="289">
        <f t="shared" si="10"/>
        <v>20</v>
      </c>
      <c r="U24" s="64"/>
    </row>
    <row r="25" spans="1:21" ht="21" customHeight="1" thickBot="1">
      <c r="A25" s="379" t="s">
        <v>215</v>
      </c>
      <c r="B25" s="385">
        <v>14.2</v>
      </c>
      <c r="C25" s="62">
        <v>16.5</v>
      </c>
      <c r="D25" s="387">
        <f>C25/B25*100</f>
        <v>116.19718309859155</v>
      </c>
      <c r="E25" s="334">
        <f>B25/B30*100</f>
        <v>0.10725237541352588</v>
      </c>
      <c r="F25" s="426">
        <f>C25/C30*100</f>
        <v>0.10932727284774352</v>
      </c>
      <c r="G25" s="278">
        <f>B25/P25*1000</f>
        <v>2840</v>
      </c>
      <c r="H25" s="292">
        <f t="shared" si="6"/>
        <v>3300</v>
      </c>
      <c r="I25" s="311">
        <f>H25/G25*100</f>
        <v>116.19718309859155</v>
      </c>
      <c r="J25" s="334"/>
      <c r="K25" s="264"/>
      <c r="L25" s="333"/>
      <c r="M25" s="63"/>
      <c r="N25" s="64"/>
      <c r="O25" s="90"/>
      <c r="P25" s="270">
        <v>5</v>
      </c>
      <c r="Q25" s="154"/>
      <c r="R25" s="398">
        <v>5</v>
      </c>
      <c r="S25" s="335"/>
      <c r="T25" s="289">
        <f t="shared" si="10"/>
        <v>5</v>
      </c>
      <c r="U25" s="264"/>
    </row>
    <row r="26" spans="1:21" ht="21" customHeight="1" thickBot="1">
      <c r="A26" s="379" t="s">
        <v>283</v>
      </c>
      <c r="B26" s="385">
        <v>10.8</v>
      </c>
      <c r="C26" s="62">
        <v>23</v>
      </c>
      <c r="D26" s="387">
        <f>C26/B26*100</f>
        <v>212.96296296296293</v>
      </c>
      <c r="E26" s="334">
        <f>B26/B30*100</f>
        <v>8.1572229187752074E-2</v>
      </c>
      <c r="F26" s="426">
        <f>C26/C30*100</f>
        <v>0.15239559245443038</v>
      </c>
      <c r="G26" s="278">
        <f>B26/P26*1000</f>
        <v>1200.0000000000002</v>
      </c>
      <c r="H26" s="292">
        <f t="shared" si="6"/>
        <v>2555.5555555555552</v>
      </c>
      <c r="I26" s="311"/>
      <c r="J26" s="334"/>
      <c r="K26" s="264"/>
      <c r="L26" s="333"/>
      <c r="M26" s="63"/>
      <c r="N26" s="64"/>
      <c r="O26" s="90"/>
      <c r="P26" s="270">
        <v>9</v>
      </c>
      <c r="Q26" s="154"/>
      <c r="R26" s="398">
        <v>9</v>
      </c>
      <c r="S26" s="335"/>
      <c r="T26" s="289">
        <f t="shared" si="10"/>
        <v>9</v>
      </c>
      <c r="U26" s="264"/>
    </row>
    <row r="27" spans="1:21" ht="21" customHeight="1" thickBot="1">
      <c r="A27" s="379" t="s">
        <v>284</v>
      </c>
      <c r="B27" s="385">
        <v>5</v>
      </c>
      <c r="C27" s="62">
        <v>6.5</v>
      </c>
      <c r="D27" s="387">
        <f>C27/B27*100</f>
        <v>130</v>
      </c>
      <c r="E27" s="334">
        <f>B27/B30*100</f>
        <v>3.7764920920255594E-2</v>
      </c>
      <c r="F27" s="426">
        <f>C27/C30*100</f>
        <v>4.306831960668684E-2</v>
      </c>
      <c r="G27" s="278">
        <f>B27/P27*1000</f>
        <v>2500</v>
      </c>
      <c r="H27" s="292">
        <f t="shared" si="6"/>
        <v>3250</v>
      </c>
      <c r="I27" s="311"/>
      <c r="J27" s="334"/>
      <c r="K27" s="264"/>
      <c r="L27" s="333"/>
      <c r="M27" s="63"/>
      <c r="N27" s="64"/>
      <c r="O27" s="90"/>
      <c r="P27" s="270">
        <v>2</v>
      </c>
      <c r="Q27" s="154"/>
      <c r="R27" s="398">
        <v>2</v>
      </c>
      <c r="S27" s="335"/>
      <c r="T27" s="289">
        <f>R27+S27</f>
        <v>2</v>
      </c>
      <c r="U27" s="264"/>
    </row>
    <row r="28" spans="1:21" ht="21" customHeight="1" thickBot="1">
      <c r="A28" s="379" t="s">
        <v>383</v>
      </c>
      <c r="B28" s="781"/>
      <c r="C28" s="782">
        <v>3.3</v>
      </c>
      <c r="D28" s="783"/>
      <c r="E28" s="334"/>
      <c r="F28" s="426"/>
      <c r="G28" s="278"/>
      <c r="H28" s="292">
        <v>325</v>
      </c>
      <c r="I28" s="784"/>
      <c r="J28" s="334"/>
      <c r="K28" s="264"/>
      <c r="L28" s="333"/>
      <c r="M28" s="785"/>
      <c r="N28" s="64">
        <f>K28/C28*100</f>
        <v>0</v>
      </c>
      <c r="O28" s="90"/>
      <c r="P28" s="786"/>
      <c r="Q28" s="335"/>
      <c r="R28" s="398">
        <v>13</v>
      </c>
      <c r="S28" s="335"/>
      <c r="T28" s="289">
        <v>13</v>
      </c>
      <c r="U28" s="264"/>
    </row>
    <row r="29" spans="1:21" ht="21" customHeight="1" thickBot="1">
      <c r="A29" s="407" t="s">
        <v>288</v>
      </c>
      <c r="B29" s="388">
        <v>743.2</v>
      </c>
      <c r="C29" s="66">
        <v>2391</v>
      </c>
      <c r="D29" s="389">
        <f>C29/B29*100</f>
        <v>321.71689989235739</v>
      </c>
      <c r="E29" s="334">
        <f>B29/B30*100</f>
        <v>5.6133778455867915</v>
      </c>
      <c r="F29" s="426">
        <f>C29/C30*100</f>
        <v>15.842515719936653</v>
      </c>
      <c r="G29" s="278">
        <v>2225</v>
      </c>
      <c r="H29" s="292">
        <f t="shared" si="6"/>
        <v>3154.3535620052771</v>
      </c>
      <c r="I29" s="427"/>
      <c r="J29" s="334">
        <v>520</v>
      </c>
      <c r="K29" s="264">
        <v>2321.1999999999998</v>
      </c>
      <c r="L29" s="403"/>
      <c r="M29" s="399"/>
      <c r="N29" s="177">
        <f>K29/C29*100</f>
        <v>97.080719364282714</v>
      </c>
      <c r="O29" s="90">
        <f>N29-M29</f>
        <v>97.080719364282714</v>
      </c>
      <c r="P29" s="401">
        <v>668</v>
      </c>
      <c r="Q29" s="397"/>
      <c r="R29" s="398">
        <v>758</v>
      </c>
      <c r="S29" s="335"/>
      <c r="T29" s="289">
        <v>758</v>
      </c>
      <c r="U29" s="264"/>
    </row>
    <row r="30" spans="1:21" ht="22.2" customHeight="1" thickBot="1">
      <c r="A30" s="273" t="s">
        <v>48</v>
      </c>
      <c r="B30" s="381">
        <f>SUM(B5:B29)</f>
        <v>13239.800000000001</v>
      </c>
      <c r="C30" s="382">
        <f>SUM(C5:C29)</f>
        <v>15092.300000000003</v>
      </c>
      <c r="D30" s="383">
        <f t="shared" si="0"/>
        <v>113.99190320095471</v>
      </c>
      <c r="E30" s="337">
        <v>100</v>
      </c>
      <c r="F30" s="337">
        <v>100</v>
      </c>
      <c r="G30" s="779">
        <v>2787</v>
      </c>
      <c r="H30" s="545">
        <v>3245</v>
      </c>
      <c r="I30" s="383">
        <f>H30/G30*100</f>
        <v>116.43344097595983</v>
      </c>
      <c r="J30" s="336">
        <f>SUM(J5:J29)</f>
        <v>12293</v>
      </c>
      <c r="K30" s="337">
        <f>SUM(K5:K29)</f>
        <v>13871.8</v>
      </c>
      <c r="L30" s="338">
        <f>K30/J30*100</f>
        <v>112.84308142845521</v>
      </c>
      <c r="M30" s="404">
        <f>J30/B30*100</f>
        <v>92.84883457454039</v>
      </c>
      <c r="N30" s="405">
        <f>K30/C30*100</f>
        <v>91.913094756928999</v>
      </c>
      <c r="O30" s="406">
        <f>N30-M30</f>
        <v>-0.9357398176113918</v>
      </c>
      <c r="P30" s="400">
        <f>SUM(P5:P29)</f>
        <v>4518</v>
      </c>
      <c r="Q30" s="400">
        <f>SUM(Q5:Q29)</f>
        <v>478</v>
      </c>
      <c r="R30" s="339">
        <f>SUM(R5:R29)</f>
        <v>4651</v>
      </c>
      <c r="S30" s="290">
        <f>SUM(S5:S29)</f>
        <v>345</v>
      </c>
      <c r="T30" s="290">
        <f>SUM(T5:T29)</f>
        <v>4996</v>
      </c>
      <c r="U30" s="138"/>
    </row>
    <row r="31" spans="1:21" s="143" customFormat="1" ht="10.199999999999999">
      <c r="C31" s="604"/>
      <c r="H31" s="605"/>
      <c r="R31" s="604"/>
    </row>
    <row r="32" spans="1:21" ht="15.6">
      <c r="R32" s="497"/>
    </row>
  </sheetData>
  <mergeCells count="15">
    <mergeCell ref="B3:C3"/>
    <mergeCell ref="A1:O1"/>
    <mergeCell ref="G2:I2"/>
    <mergeCell ref="B2:D2"/>
    <mergeCell ref="J2:L2"/>
    <mergeCell ref="M2:O2"/>
    <mergeCell ref="R3:S3"/>
    <mergeCell ref="P2:S2"/>
    <mergeCell ref="P3:Q3"/>
    <mergeCell ref="E2:F2"/>
    <mergeCell ref="G3:H3"/>
    <mergeCell ref="J3:K3"/>
    <mergeCell ref="M3:N3"/>
    <mergeCell ref="E3:F3"/>
    <mergeCell ref="O3:O4"/>
  </mergeCells>
  <phoneticPr fontId="25" type="noConversion"/>
  <pageMargins left="0" right="0" top="0.15748031496062992" bottom="0" header="0.27559055118110237" footer="0.1574803149606299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AF72"/>
  <sheetViews>
    <sheetView zoomScale="70" zoomScaleNormal="70" zoomScaleSheetLayoutView="100" workbookViewId="0">
      <pane xSplit="1" ySplit="4" topLeftCell="B17" activePane="bottomRight" state="frozen"/>
      <selection pane="topRight" activeCell="C1" sqref="C1"/>
      <selection pane="bottomLeft" activeCell="A5" sqref="A5"/>
      <selection pane="bottomRight" activeCell="M29" sqref="M29"/>
    </sheetView>
  </sheetViews>
  <sheetFormatPr defaultColWidth="8.90625" defaultRowHeight="15"/>
  <cols>
    <col min="1" max="1" width="21.6328125" style="48" customWidth="1"/>
    <col min="2" max="2" width="7.6328125" style="48" customWidth="1"/>
    <col min="3" max="3" width="7.08984375" style="48" customWidth="1"/>
    <col min="4" max="4" width="7.1796875" style="48" customWidth="1"/>
    <col min="5" max="5" width="5.81640625" style="48" customWidth="1"/>
    <col min="6" max="6" width="5" style="48" customWidth="1"/>
    <col min="7" max="7" width="6.1796875" style="48" customWidth="1"/>
    <col min="8" max="8" width="6.36328125" style="48" customWidth="1"/>
    <col min="9" max="9" width="6.6328125" style="48" customWidth="1"/>
    <col min="10" max="11" width="6.1796875" style="48" customWidth="1"/>
    <col min="12" max="12" width="5.90625" style="48" customWidth="1"/>
    <col min="13" max="13" width="5.6328125" style="48" customWidth="1"/>
    <col min="14" max="14" width="5.81640625" style="48" customWidth="1"/>
    <col min="15" max="15" width="5.36328125" style="48" customWidth="1"/>
    <col min="16" max="16" width="5.81640625" style="48" customWidth="1"/>
    <col min="17" max="17" width="5.36328125" style="48" customWidth="1"/>
    <col min="18" max="18" width="4.81640625" style="48" customWidth="1"/>
    <col min="19" max="19" width="5.90625" style="48" customWidth="1"/>
    <col min="20" max="20" width="5.6328125" style="48" customWidth="1"/>
    <col min="21" max="21" width="5.08984375" style="48" customWidth="1"/>
    <col min="22" max="22" width="8.36328125" style="48" customWidth="1"/>
    <col min="23" max="23" width="6.453125" style="48" customWidth="1"/>
    <col min="24" max="24" width="5.1796875" style="48" customWidth="1"/>
    <col min="25" max="25" width="4.90625" style="48" customWidth="1"/>
    <col min="26" max="26" width="7.1796875" style="48" customWidth="1"/>
    <col min="27" max="27" width="8.6328125" style="48" customWidth="1"/>
    <col min="28" max="28" width="6.90625" style="48" customWidth="1"/>
    <col min="29" max="29" width="6.81640625" style="48" customWidth="1"/>
    <col min="30" max="16384" width="8.90625" style="48"/>
  </cols>
  <sheetData>
    <row r="1" spans="1:32" ht="31.5" customHeight="1" thickBot="1">
      <c r="A1" s="930" t="s">
        <v>407</v>
      </c>
      <c r="B1" s="930"/>
      <c r="C1" s="930"/>
      <c r="D1" s="930"/>
      <c r="E1" s="930"/>
      <c r="F1" s="930"/>
      <c r="G1" s="930"/>
      <c r="H1" s="930"/>
      <c r="I1" s="930"/>
      <c r="J1" s="930"/>
      <c r="K1" s="930"/>
      <c r="L1" s="930"/>
      <c r="M1" s="930"/>
      <c r="N1" s="930"/>
      <c r="O1" s="930"/>
      <c r="P1" s="930"/>
      <c r="Q1" s="930"/>
      <c r="R1" s="930"/>
      <c r="S1" s="930"/>
      <c r="T1" s="930"/>
      <c r="U1" s="930"/>
      <c r="V1" s="635"/>
      <c r="W1" s="635"/>
      <c r="X1" s="635"/>
      <c r="Y1" s="635"/>
      <c r="Z1" s="635" t="s">
        <v>382</v>
      </c>
      <c r="AA1" s="635"/>
      <c r="AB1" s="635"/>
      <c r="AC1" s="635"/>
      <c r="AD1" s="929"/>
      <c r="AE1" s="929"/>
      <c r="AF1" s="929"/>
    </row>
    <row r="2" spans="1:32" ht="24.9" customHeight="1" thickBot="1">
      <c r="A2" s="916"/>
      <c r="B2" s="926" t="s">
        <v>279</v>
      </c>
      <c r="C2" s="927"/>
      <c r="D2" s="927"/>
      <c r="E2" s="927"/>
      <c r="F2" s="927"/>
      <c r="G2" s="928"/>
      <c r="H2" s="923" t="s">
        <v>408</v>
      </c>
      <c r="I2" s="924"/>
      <c r="J2" s="924"/>
      <c r="K2" s="925"/>
      <c r="L2" s="926" t="s">
        <v>280</v>
      </c>
      <c r="M2" s="927"/>
      <c r="N2" s="927"/>
      <c r="O2" s="927"/>
      <c r="P2" s="927"/>
      <c r="Q2" s="928"/>
      <c r="R2" s="923" t="s">
        <v>408</v>
      </c>
      <c r="S2" s="924"/>
      <c r="T2" s="924"/>
      <c r="U2" s="925"/>
      <c r="V2" s="933" t="s">
        <v>348</v>
      </c>
      <c r="W2" s="934"/>
      <c r="X2" s="934"/>
      <c r="Y2" s="935"/>
      <c r="Z2" s="607" t="s">
        <v>89</v>
      </c>
      <c r="AA2" s="608">
        <v>2017</v>
      </c>
      <c r="AB2" s="607" t="s">
        <v>90</v>
      </c>
      <c r="AC2" s="608">
        <v>2017</v>
      </c>
    </row>
    <row r="3" spans="1:32" ht="31.95" customHeight="1" thickBot="1">
      <c r="A3" s="916"/>
      <c r="B3" s="921" t="s">
        <v>344</v>
      </c>
      <c r="C3" s="919" t="s">
        <v>113</v>
      </c>
      <c r="D3" s="919" t="s">
        <v>114</v>
      </c>
      <c r="E3" s="919" t="s">
        <v>277</v>
      </c>
      <c r="F3" s="917" t="s">
        <v>278</v>
      </c>
      <c r="G3" s="919" t="s">
        <v>337</v>
      </c>
      <c r="H3" s="914" t="s">
        <v>392</v>
      </c>
      <c r="I3" s="914" t="s">
        <v>395</v>
      </c>
      <c r="J3" s="914" t="s">
        <v>277</v>
      </c>
      <c r="K3" s="914" t="s">
        <v>337</v>
      </c>
      <c r="L3" s="921" t="s">
        <v>344</v>
      </c>
      <c r="M3" s="919" t="s">
        <v>113</v>
      </c>
      <c r="N3" s="919" t="s">
        <v>114</v>
      </c>
      <c r="O3" s="919" t="s">
        <v>277</v>
      </c>
      <c r="P3" s="917" t="s">
        <v>278</v>
      </c>
      <c r="Q3" s="919" t="s">
        <v>337</v>
      </c>
      <c r="R3" s="914" t="s">
        <v>392</v>
      </c>
      <c r="S3" s="914" t="s">
        <v>395</v>
      </c>
      <c r="T3" s="914" t="s">
        <v>277</v>
      </c>
      <c r="U3" s="914" t="s">
        <v>337</v>
      </c>
      <c r="V3" s="931" t="s">
        <v>43</v>
      </c>
      <c r="W3" s="932"/>
      <c r="X3" s="931" t="s">
        <v>44</v>
      </c>
      <c r="Y3" s="932"/>
      <c r="Z3" s="607" t="s">
        <v>0</v>
      </c>
      <c r="AA3" s="636" t="s">
        <v>11</v>
      </c>
      <c r="AB3" s="607" t="s">
        <v>0</v>
      </c>
      <c r="AC3" s="649" t="s">
        <v>11</v>
      </c>
    </row>
    <row r="4" spans="1:32" ht="32.4" customHeight="1" thickBot="1">
      <c r="A4" s="916"/>
      <c r="B4" s="922"/>
      <c r="C4" s="865"/>
      <c r="D4" s="865"/>
      <c r="E4" s="920"/>
      <c r="F4" s="918"/>
      <c r="G4" s="920"/>
      <c r="H4" s="915"/>
      <c r="I4" s="915"/>
      <c r="J4" s="915"/>
      <c r="K4" s="915"/>
      <c r="L4" s="922"/>
      <c r="M4" s="865"/>
      <c r="N4" s="865"/>
      <c r="O4" s="920"/>
      <c r="P4" s="918"/>
      <c r="Q4" s="920"/>
      <c r="R4" s="915"/>
      <c r="S4" s="915"/>
      <c r="T4" s="915"/>
      <c r="U4" s="915"/>
      <c r="V4" s="609" t="s">
        <v>46</v>
      </c>
      <c r="W4" s="610" t="s">
        <v>390</v>
      </c>
      <c r="X4" s="611" t="s">
        <v>46</v>
      </c>
      <c r="Y4" s="610" t="s">
        <v>390</v>
      </c>
      <c r="Z4" s="637" t="s">
        <v>16</v>
      </c>
      <c r="AA4" s="638" t="s">
        <v>47</v>
      </c>
      <c r="AB4" s="637" t="s">
        <v>16</v>
      </c>
      <c r="AC4" s="650" t="s">
        <v>47</v>
      </c>
    </row>
    <row r="5" spans="1:32" ht="23.1" customHeight="1">
      <c r="A5" s="506" t="s">
        <v>329</v>
      </c>
      <c r="B5" s="508">
        <v>3755</v>
      </c>
      <c r="C5" s="510">
        <f>H5+Z5</f>
        <v>1917</v>
      </c>
      <c r="D5" s="94">
        <f>I5+AA5</f>
        <v>1990</v>
      </c>
      <c r="E5" s="68">
        <f>SUM(D5/C5)*100</f>
        <v>103.80803338549818</v>
      </c>
      <c r="F5" s="68">
        <f>D5/B5*100</f>
        <v>52.996005326231689</v>
      </c>
      <c r="G5" s="68">
        <f>D5/V5*100</f>
        <v>106.72530301405128</v>
      </c>
      <c r="H5" s="619">
        <v>300</v>
      </c>
      <c r="I5" s="455">
        <v>320.7</v>
      </c>
      <c r="J5" s="455">
        <f>SUM(I5/H5)*100</f>
        <v>106.89999999999999</v>
      </c>
      <c r="K5" s="455">
        <f>I5/W5*100</f>
        <v>108.01616705961604</v>
      </c>
      <c r="L5" s="504">
        <v>114</v>
      </c>
      <c r="M5" s="393">
        <f>R5+AB5</f>
        <v>46</v>
      </c>
      <c r="N5" s="94">
        <f t="shared" ref="N5:N16" si="0">AC5+S5</f>
        <v>0.9</v>
      </c>
      <c r="O5" s="68">
        <f>SUM(N5/M5)*100</f>
        <v>1.956521739130435</v>
      </c>
      <c r="P5" s="68">
        <f>N5/L5*100</f>
        <v>0.78947368421052633</v>
      </c>
      <c r="Q5" s="69">
        <f>N5/X5*100</f>
        <v>12.162162162162161</v>
      </c>
      <c r="R5" s="619">
        <v>10</v>
      </c>
      <c r="S5" s="514"/>
      <c r="T5" s="455">
        <f>SUM(S5/R5)*100</f>
        <v>0</v>
      </c>
      <c r="U5" s="455"/>
      <c r="V5" s="612">
        <v>1864.6</v>
      </c>
      <c r="W5" s="612">
        <v>296.89999999999998</v>
      </c>
      <c r="X5" s="613">
        <v>7.4</v>
      </c>
      <c r="Y5" s="613">
        <v>0</v>
      </c>
      <c r="Z5" s="639">
        <v>1617</v>
      </c>
      <c r="AA5" s="640">
        <v>1669.3</v>
      </c>
      <c r="AB5" s="639">
        <v>36</v>
      </c>
      <c r="AC5" s="809">
        <v>0.9</v>
      </c>
    </row>
    <row r="6" spans="1:32" ht="23.1" customHeight="1">
      <c r="A6" s="377" t="s">
        <v>82</v>
      </c>
      <c r="B6" s="508"/>
      <c r="C6" s="510"/>
      <c r="D6" s="94"/>
      <c r="E6" s="68"/>
      <c r="F6" s="68"/>
      <c r="G6" s="68"/>
      <c r="H6" s="619"/>
      <c r="I6" s="455"/>
      <c r="J6" s="455"/>
      <c r="K6" s="455"/>
      <c r="L6" s="504"/>
      <c r="M6" s="393"/>
      <c r="N6" s="67"/>
      <c r="O6" s="68"/>
      <c r="P6" s="68"/>
      <c r="Q6" s="69"/>
      <c r="R6" s="619"/>
      <c r="S6" s="514"/>
      <c r="T6" s="455"/>
      <c r="U6" s="455"/>
      <c r="V6" s="612">
        <v>0</v>
      </c>
      <c r="W6" s="612">
        <v>0</v>
      </c>
      <c r="X6" s="613">
        <v>0</v>
      </c>
      <c r="Y6" s="613">
        <v>0</v>
      </c>
      <c r="Z6" s="641"/>
      <c r="AA6" s="640"/>
      <c r="AB6" s="641"/>
      <c r="AC6" s="642"/>
    </row>
    <row r="7" spans="1:32" ht="23.1" customHeight="1">
      <c r="A7" s="377" t="s">
        <v>81</v>
      </c>
      <c r="B7" s="508"/>
      <c r="C7" s="510"/>
      <c r="D7" s="94"/>
      <c r="E7" s="69"/>
      <c r="F7" s="68"/>
      <c r="G7" s="68">
        <f t="shared" ref="G7:G27" si="1">D7/V7*100</f>
        <v>0</v>
      </c>
      <c r="H7" s="619"/>
      <c r="I7" s="455"/>
      <c r="J7" s="456"/>
      <c r="K7" s="455">
        <f t="shared" ref="K7:K27" si="2">I7/W7*100</f>
        <v>0</v>
      </c>
      <c r="L7" s="504">
        <v>78</v>
      </c>
      <c r="M7" s="393">
        <f t="shared" ref="M7:M16" si="3">R7+AB7</f>
        <v>43</v>
      </c>
      <c r="N7" s="67">
        <f t="shared" si="0"/>
        <v>35</v>
      </c>
      <c r="O7" s="69">
        <f>SUM(N7/M7)*100</f>
        <v>81.395348837209298</v>
      </c>
      <c r="P7" s="69">
        <f t="shared" ref="P7:P20" si="4">N7/L7*100</f>
        <v>44.871794871794876</v>
      </c>
      <c r="Q7" s="69">
        <f>N7/X7*100</f>
        <v>16.698473282442748</v>
      </c>
      <c r="R7" s="619">
        <v>5</v>
      </c>
      <c r="S7" s="514">
        <v>5.9</v>
      </c>
      <c r="T7" s="455">
        <f>SUM(S7/R7)*100</f>
        <v>118.00000000000001</v>
      </c>
      <c r="U7" s="455" t="e">
        <f>S7/Y7*100</f>
        <v>#DIV/0!</v>
      </c>
      <c r="V7" s="612">
        <v>371.6</v>
      </c>
      <c r="W7" s="612">
        <v>128.6</v>
      </c>
      <c r="X7" s="613">
        <v>209.6</v>
      </c>
      <c r="Y7" s="613">
        <v>0</v>
      </c>
      <c r="Z7" s="641"/>
      <c r="AA7" s="640"/>
      <c r="AB7" s="641">
        <v>38</v>
      </c>
      <c r="AC7" s="642">
        <v>29.099999999999998</v>
      </c>
    </row>
    <row r="8" spans="1:32" ht="23.1" customHeight="1">
      <c r="A8" s="377" t="s">
        <v>275</v>
      </c>
      <c r="B8" s="508">
        <v>550</v>
      </c>
      <c r="C8" s="510">
        <f t="shared" ref="C8:C26" si="5">H8+Z8</f>
        <v>293</v>
      </c>
      <c r="D8" s="94">
        <f t="shared" ref="D8:D26" si="6">I8+AA8</f>
        <v>372.1</v>
      </c>
      <c r="E8" s="69">
        <v>42.2</v>
      </c>
      <c r="F8" s="68">
        <f t="shared" ref="F8:F19" si="7">D8/B8*100</f>
        <v>67.654545454545456</v>
      </c>
      <c r="G8" s="68">
        <f t="shared" si="1"/>
        <v>137.66185719570848</v>
      </c>
      <c r="H8" s="619">
        <v>62</v>
      </c>
      <c r="I8" s="455">
        <v>80.599999999999994</v>
      </c>
      <c r="J8" s="456">
        <f>SUM(I8/H8)*100</f>
        <v>129.99999999999997</v>
      </c>
      <c r="K8" s="455">
        <f t="shared" si="2"/>
        <v>131.91489361702128</v>
      </c>
      <c r="L8" s="504">
        <v>16</v>
      </c>
      <c r="M8" s="393">
        <f t="shared" si="3"/>
        <v>6</v>
      </c>
      <c r="N8" s="67">
        <f t="shared" si="0"/>
        <v>0.4</v>
      </c>
      <c r="O8" s="68">
        <f>SUM(N8/M8)*100</f>
        <v>6.666666666666667</v>
      </c>
      <c r="P8" s="68">
        <f t="shared" si="4"/>
        <v>2.5</v>
      </c>
      <c r="Q8" s="69"/>
      <c r="R8" s="619">
        <v>1</v>
      </c>
      <c r="S8" s="514"/>
      <c r="T8" s="455">
        <f>SUM(S8/R8)*100</f>
        <v>0</v>
      </c>
      <c r="U8" s="455"/>
      <c r="V8" s="612">
        <v>270.3</v>
      </c>
      <c r="W8" s="612">
        <v>61.1</v>
      </c>
      <c r="X8" s="612">
        <v>0.4</v>
      </c>
      <c r="Y8" s="612">
        <v>0</v>
      </c>
      <c r="Z8" s="641">
        <v>231</v>
      </c>
      <c r="AA8" s="640">
        <v>291.5</v>
      </c>
      <c r="AB8" s="641">
        <v>5</v>
      </c>
      <c r="AC8" s="642">
        <v>0.4</v>
      </c>
    </row>
    <row r="9" spans="1:32" ht="23.1" customHeight="1">
      <c r="A9" s="377" t="s">
        <v>210</v>
      </c>
      <c r="B9" s="508">
        <v>436</v>
      </c>
      <c r="C9" s="510">
        <f t="shared" si="5"/>
        <v>212</v>
      </c>
      <c r="D9" s="94">
        <f t="shared" si="6"/>
        <v>241.7</v>
      </c>
      <c r="E9" s="68">
        <f t="shared" ref="E9:E14" si="8">SUM(D9/C9)*100</f>
        <v>114.00943396226415</v>
      </c>
      <c r="F9" s="68">
        <f t="shared" si="7"/>
        <v>55.435779816513765</v>
      </c>
      <c r="G9" s="68">
        <f t="shared" si="1"/>
        <v>121.70191339375629</v>
      </c>
      <c r="H9" s="619">
        <v>37</v>
      </c>
      <c r="I9" s="455">
        <v>49.8</v>
      </c>
      <c r="J9" s="455">
        <f t="shared" ref="J9:J14" si="9">SUM(I9/H9)*100</f>
        <v>134.59459459459458</v>
      </c>
      <c r="K9" s="455">
        <f t="shared" si="2"/>
        <v>99.6</v>
      </c>
      <c r="L9" s="504">
        <v>33</v>
      </c>
      <c r="M9" s="393">
        <f t="shared" si="3"/>
        <v>15</v>
      </c>
      <c r="N9" s="67">
        <f t="shared" si="0"/>
        <v>3.5999999999999996</v>
      </c>
      <c r="O9" s="68">
        <f t="shared" ref="O9:O16" si="10">SUM(N9/M9)*100</f>
        <v>23.999999999999996</v>
      </c>
      <c r="P9" s="68">
        <f t="shared" si="4"/>
        <v>10.909090909090908</v>
      </c>
      <c r="Q9" s="69"/>
      <c r="R9" s="619">
        <v>3</v>
      </c>
      <c r="S9" s="514">
        <v>3.3</v>
      </c>
      <c r="T9" s="455">
        <f t="shared" ref="T9:T16" si="11">SUM(S9/R9)*100</f>
        <v>109.99999999999999</v>
      </c>
      <c r="U9" s="455"/>
      <c r="V9" s="612">
        <v>198.6</v>
      </c>
      <c r="W9" s="612">
        <v>50</v>
      </c>
      <c r="X9" s="613">
        <v>2.2999999999999998</v>
      </c>
      <c r="Y9" s="613">
        <v>0</v>
      </c>
      <c r="Z9" s="641">
        <v>175</v>
      </c>
      <c r="AA9" s="640">
        <v>191.9</v>
      </c>
      <c r="AB9" s="641">
        <v>12</v>
      </c>
      <c r="AC9" s="642">
        <v>0.3</v>
      </c>
    </row>
    <row r="10" spans="1:32" ht="23.1" customHeight="1">
      <c r="A10" s="377" t="s">
        <v>75</v>
      </c>
      <c r="B10" s="508">
        <v>3046</v>
      </c>
      <c r="C10" s="510">
        <f t="shared" si="5"/>
        <v>1587</v>
      </c>
      <c r="D10" s="94">
        <f t="shared" si="6"/>
        <v>1665.6</v>
      </c>
      <c r="E10" s="69">
        <f t="shared" si="8"/>
        <v>104.95274102079395</v>
      </c>
      <c r="F10" s="68">
        <f t="shared" si="7"/>
        <v>54.681549573210766</v>
      </c>
      <c r="G10" s="68">
        <f t="shared" si="1"/>
        <v>108.1067047445966</v>
      </c>
      <c r="H10" s="619">
        <v>291</v>
      </c>
      <c r="I10" s="455">
        <v>308.60000000000002</v>
      </c>
      <c r="J10" s="456">
        <f t="shared" si="9"/>
        <v>106.04810996563575</v>
      </c>
      <c r="K10" s="455">
        <f t="shared" si="2"/>
        <v>107.789032483409</v>
      </c>
      <c r="L10" s="504">
        <v>114</v>
      </c>
      <c r="M10" s="393">
        <f t="shared" si="3"/>
        <v>48</v>
      </c>
      <c r="N10" s="67">
        <f t="shared" si="0"/>
        <v>13.299999999999999</v>
      </c>
      <c r="O10" s="69">
        <f t="shared" si="10"/>
        <v>27.708333333333329</v>
      </c>
      <c r="P10" s="68">
        <f t="shared" si="4"/>
        <v>11.666666666666666</v>
      </c>
      <c r="Q10" s="69">
        <f t="shared" ref="Q10:Q16" si="12">N10/X10*100</f>
        <v>49.999999999999993</v>
      </c>
      <c r="R10" s="619">
        <v>10</v>
      </c>
      <c r="S10" s="514"/>
      <c r="T10" s="455">
        <f t="shared" si="11"/>
        <v>0</v>
      </c>
      <c r="U10" s="455">
        <f>S10/Y10*100</f>
        <v>0</v>
      </c>
      <c r="V10" s="612">
        <v>1540.7</v>
      </c>
      <c r="W10" s="612">
        <v>286.3</v>
      </c>
      <c r="X10" s="613">
        <v>26.6</v>
      </c>
      <c r="Y10" s="613">
        <v>3.7</v>
      </c>
      <c r="Z10" s="641">
        <v>1296</v>
      </c>
      <c r="AA10" s="640">
        <v>1357</v>
      </c>
      <c r="AB10" s="641">
        <v>38</v>
      </c>
      <c r="AC10" s="642">
        <v>13.299999999999999</v>
      </c>
    </row>
    <row r="11" spans="1:32" ht="23.1" customHeight="1">
      <c r="A11" s="377" t="s">
        <v>76</v>
      </c>
      <c r="B11" s="508"/>
      <c r="C11" s="510"/>
      <c r="D11" s="94"/>
      <c r="E11" s="68"/>
      <c r="F11" s="68"/>
      <c r="G11" s="68">
        <f t="shared" si="1"/>
        <v>0</v>
      </c>
      <c r="H11" s="619"/>
      <c r="I11" s="455"/>
      <c r="J11" s="455"/>
      <c r="K11" s="455">
        <f t="shared" si="2"/>
        <v>0</v>
      </c>
      <c r="L11" s="504">
        <v>4</v>
      </c>
      <c r="M11" s="393">
        <f t="shared" si="3"/>
        <v>4</v>
      </c>
      <c r="N11" s="67">
        <f t="shared" si="0"/>
        <v>0</v>
      </c>
      <c r="O11" s="69">
        <f t="shared" si="10"/>
        <v>0</v>
      </c>
      <c r="P11" s="69">
        <f t="shared" si="4"/>
        <v>0</v>
      </c>
      <c r="Q11" s="69">
        <f t="shared" si="12"/>
        <v>0</v>
      </c>
      <c r="R11" s="619"/>
      <c r="S11" s="514"/>
      <c r="T11" s="456"/>
      <c r="U11" s="455" t="e">
        <f>S11/Y11*100</f>
        <v>#DIV/0!</v>
      </c>
      <c r="V11" s="612">
        <v>300.60000000000002</v>
      </c>
      <c r="W11" s="612">
        <v>52.4</v>
      </c>
      <c r="X11" s="613">
        <v>21.8</v>
      </c>
      <c r="Y11" s="613">
        <v>0</v>
      </c>
      <c r="Z11" s="641"/>
      <c r="AA11" s="640"/>
      <c r="AB11" s="641">
        <v>4</v>
      </c>
      <c r="AC11" s="642">
        <v>0</v>
      </c>
    </row>
    <row r="12" spans="1:32" ht="23.1" customHeight="1">
      <c r="A12" s="377" t="s">
        <v>77</v>
      </c>
      <c r="B12" s="508">
        <v>411</v>
      </c>
      <c r="C12" s="510">
        <f t="shared" si="5"/>
        <v>211</v>
      </c>
      <c r="D12" s="94">
        <f t="shared" si="6"/>
        <v>239.89999999999998</v>
      </c>
      <c r="E12" s="69">
        <f t="shared" si="8"/>
        <v>113.69668246445497</v>
      </c>
      <c r="F12" s="68">
        <f t="shared" si="7"/>
        <v>58.369829683698292</v>
      </c>
      <c r="G12" s="68">
        <f t="shared" si="1"/>
        <v>68.877404536319247</v>
      </c>
      <c r="H12" s="619">
        <v>40</v>
      </c>
      <c r="I12" s="455">
        <v>53.2</v>
      </c>
      <c r="J12" s="456">
        <f t="shared" si="9"/>
        <v>133</v>
      </c>
      <c r="K12" s="455">
        <f t="shared" si="2"/>
        <v>81.097560975609767</v>
      </c>
      <c r="L12" s="504">
        <v>12</v>
      </c>
      <c r="M12" s="393">
        <f t="shared" si="3"/>
        <v>6</v>
      </c>
      <c r="N12" s="67">
        <f t="shared" si="0"/>
        <v>0.4</v>
      </c>
      <c r="O12" s="69">
        <f t="shared" si="10"/>
        <v>6.666666666666667</v>
      </c>
      <c r="P12" s="68">
        <f t="shared" si="4"/>
        <v>3.3333333333333335</v>
      </c>
      <c r="Q12" s="69">
        <f t="shared" si="12"/>
        <v>6.3492063492063506</v>
      </c>
      <c r="R12" s="619">
        <v>1</v>
      </c>
      <c r="S12" s="514"/>
      <c r="T12" s="455">
        <f t="shared" si="11"/>
        <v>0</v>
      </c>
      <c r="U12" s="455"/>
      <c r="V12" s="612">
        <v>348.3</v>
      </c>
      <c r="W12" s="612">
        <v>65.599999999999994</v>
      </c>
      <c r="X12" s="613">
        <v>6.3</v>
      </c>
      <c r="Y12" s="613">
        <v>0</v>
      </c>
      <c r="Z12" s="641">
        <v>171</v>
      </c>
      <c r="AA12" s="640">
        <v>186.7</v>
      </c>
      <c r="AB12" s="641">
        <v>5</v>
      </c>
      <c r="AC12" s="642">
        <v>0.4</v>
      </c>
    </row>
    <row r="13" spans="1:32" ht="23.1" customHeight="1">
      <c r="A13" s="377" t="s">
        <v>78</v>
      </c>
      <c r="B13" s="508">
        <v>8465</v>
      </c>
      <c r="C13" s="510">
        <f t="shared" si="5"/>
        <v>4193</v>
      </c>
      <c r="D13" s="94">
        <f t="shared" si="6"/>
        <v>4332.3999999999996</v>
      </c>
      <c r="E13" s="69">
        <f t="shared" si="8"/>
        <v>103.32458860004769</v>
      </c>
      <c r="F13" s="68">
        <f t="shared" si="7"/>
        <v>51.180153573538092</v>
      </c>
      <c r="G13" s="68">
        <f t="shared" si="1"/>
        <v>103.12537192640021</v>
      </c>
      <c r="H13" s="619">
        <v>752</v>
      </c>
      <c r="I13" s="455">
        <v>697.5</v>
      </c>
      <c r="J13" s="456">
        <f t="shared" si="9"/>
        <v>92.752659574468083</v>
      </c>
      <c r="K13" s="455">
        <f t="shared" si="2"/>
        <v>89.468958440225748</v>
      </c>
      <c r="L13" s="504">
        <v>266</v>
      </c>
      <c r="M13" s="393">
        <f t="shared" si="3"/>
        <v>97</v>
      </c>
      <c r="N13" s="67">
        <f t="shared" si="0"/>
        <v>78.900000000000006</v>
      </c>
      <c r="O13" s="68">
        <f t="shared" si="10"/>
        <v>81.340206185567027</v>
      </c>
      <c r="P13" s="68">
        <f t="shared" si="4"/>
        <v>29.661654135338349</v>
      </c>
      <c r="Q13" s="69">
        <f t="shared" si="12"/>
        <v>134.41226575809199</v>
      </c>
      <c r="R13" s="619">
        <v>22</v>
      </c>
      <c r="S13" s="514">
        <v>18.8</v>
      </c>
      <c r="T13" s="456">
        <f t="shared" si="11"/>
        <v>85.454545454545467</v>
      </c>
      <c r="U13" s="455">
        <f>S13/Y13*100</f>
        <v>95.918367346938766</v>
      </c>
      <c r="V13" s="612">
        <v>4201.1000000000004</v>
      </c>
      <c r="W13" s="612">
        <v>779.6</v>
      </c>
      <c r="X13" s="612">
        <v>58.7</v>
      </c>
      <c r="Y13" s="612">
        <v>19.600000000000001</v>
      </c>
      <c r="Z13" s="641">
        <v>3441</v>
      </c>
      <c r="AA13" s="640">
        <v>3634.9</v>
      </c>
      <c r="AB13" s="641">
        <v>75</v>
      </c>
      <c r="AC13" s="642">
        <v>60.1</v>
      </c>
    </row>
    <row r="14" spans="1:32" ht="23.1" customHeight="1">
      <c r="A14" s="377" t="s">
        <v>350</v>
      </c>
      <c r="B14" s="508">
        <v>3869</v>
      </c>
      <c r="C14" s="510">
        <f t="shared" si="5"/>
        <v>1949</v>
      </c>
      <c r="D14" s="94">
        <f t="shared" si="6"/>
        <v>2059.1999999999998</v>
      </c>
      <c r="E14" s="69">
        <f t="shared" si="8"/>
        <v>105.65418163160594</v>
      </c>
      <c r="F14" s="68">
        <f t="shared" si="7"/>
        <v>53.223055052985259</v>
      </c>
      <c r="G14" s="68" t="e">
        <f t="shared" si="1"/>
        <v>#DIV/0!</v>
      </c>
      <c r="H14" s="619">
        <v>356</v>
      </c>
      <c r="I14" s="455">
        <v>348.9</v>
      </c>
      <c r="J14" s="455">
        <f t="shared" si="9"/>
        <v>98.005617977528075</v>
      </c>
      <c r="K14" s="455"/>
      <c r="L14" s="504">
        <v>88</v>
      </c>
      <c r="M14" s="393">
        <f t="shared" si="3"/>
        <v>40</v>
      </c>
      <c r="N14" s="67">
        <f t="shared" si="0"/>
        <v>0</v>
      </c>
      <c r="O14" s="69">
        <f t="shared" si="10"/>
        <v>0</v>
      </c>
      <c r="P14" s="69">
        <f t="shared" si="4"/>
        <v>0</v>
      </c>
      <c r="Q14" s="69"/>
      <c r="R14" s="619">
        <v>8</v>
      </c>
      <c r="S14" s="514"/>
      <c r="T14" s="456">
        <f t="shared" si="11"/>
        <v>0</v>
      </c>
      <c r="U14" s="455"/>
      <c r="V14" s="612"/>
      <c r="W14" s="612"/>
      <c r="X14" s="612"/>
      <c r="Y14" s="612"/>
      <c r="Z14" s="641">
        <v>1593</v>
      </c>
      <c r="AA14" s="640">
        <v>1710.3</v>
      </c>
      <c r="AB14" s="641">
        <v>32</v>
      </c>
      <c r="AC14" s="642">
        <v>0</v>
      </c>
    </row>
    <row r="15" spans="1:32" ht="23.1" customHeight="1">
      <c r="A15" s="377" t="s">
        <v>361</v>
      </c>
      <c r="B15" s="508"/>
      <c r="C15" s="510"/>
      <c r="D15" s="94"/>
      <c r="E15" s="69"/>
      <c r="F15" s="68"/>
      <c r="G15" s="68">
        <f t="shared" si="1"/>
        <v>0</v>
      </c>
      <c r="H15" s="619"/>
      <c r="I15" s="455"/>
      <c r="J15" s="455"/>
      <c r="K15" s="455">
        <f t="shared" si="2"/>
        <v>0</v>
      </c>
      <c r="L15" s="504"/>
      <c r="M15" s="393"/>
      <c r="N15" s="67"/>
      <c r="O15" s="69"/>
      <c r="P15" s="69"/>
      <c r="Q15" s="69">
        <f t="shared" si="12"/>
        <v>0</v>
      </c>
      <c r="R15" s="619"/>
      <c r="S15" s="514"/>
      <c r="T15" s="456"/>
      <c r="U15" s="455">
        <f>S15/Y15*100</f>
        <v>0</v>
      </c>
      <c r="V15" s="612">
        <v>2403</v>
      </c>
      <c r="W15" s="612">
        <v>370.1</v>
      </c>
      <c r="X15" s="612">
        <v>241.8</v>
      </c>
      <c r="Y15" s="612">
        <v>13.2</v>
      </c>
      <c r="Z15" s="641"/>
      <c r="AA15" s="640"/>
      <c r="AB15" s="641"/>
      <c r="AC15" s="642"/>
    </row>
    <row r="16" spans="1:32" ht="23.1" customHeight="1">
      <c r="A16" s="377" t="s">
        <v>79</v>
      </c>
      <c r="B16" s="508"/>
      <c r="C16" s="510"/>
      <c r="D16" s="94"/>
      <c r="E16" s="69"/>
      <c r="F16" s="68"/>
      <c r="G16" s="68">
        <f t="shared" si="1"/>
        <v>0</v>
      </c>
      <c r="H16" s="619"/>
      <c r="I16" s="455"/>
      <c r="J16" s="456"/>
      <c r="K16" s="455">
        <f t="shared" si="2"/>
        <v>0</v>
      </c>
      <c r="L16" s="504">
        <v>23</v>
      </c>
      <c r="M16" s="393">
        <f t="shared" si="3"/>
        <v>11</v>
      </c>
      <c r="N16" s="67">
        <f t="shared" si="0"/>
        <v>19</v>
      </c>
      <c r="O16" s="68">
        <f t="shared" si="10"/>
        <v>172.72727272727272</v>
      </c>
      <c r="P16" s="68">
        <f t="shared" si="4"/>
        <v>82.608695652173907</v>
      </c>
      <c r="Q16" s="69">
        <f t="shared" si="12"/>
        <v>327.58620689655174</v>
      </c>
      <c r="R16" s="619">
        <v>2</v>
      </c>
      <c r="S16" s="514">
        <v>3.7</v>
      </c>
      <c r="T16" s="455">
        <f t="shared" si="11"/>
        <v>185</v>
      </c>
      <c r="U16" s="455"/>
      <c r="V16" s="612">
        <v>712.3</v>
      </c>
      <c r="W16" s="612">
        <v>161.19999999999999</v>
      </c>
      <c r="X16" s="613">
        <v>5.8</v>
      </c>
      <c r="Y16" s="613">
        <v>0</v>
      </c>
      <c r="Z16" s="641"/>
      <c r="AA16" s="640"/>
      <c r="AB16" s="641">
        <v>9</v>
      </c>
      <c r="AC16" s="642">
        <v>15.299999999999999</v>
      </c>
    </row>
    <row r="17" spans="1:29" ht="23.1" customHeight="1">
      <c r="A17" s="377" t="s">
        <v>168</v>
      </c>
      <c r="B17" s="508"/>
      <c r="C17" s="510"/>
      <c r="D17" s="94"/>
      <c r="E17" s="69"/>
      <c r="F17" s="68"/>
      <c r="G17" s="68"/>
      <c r="H17" s="619"/>
      <c r="I17" s="455"/>
      <c r="J17" s="455"/>
      <c r="K17" s="455"/>
      <c r="L17" s="505"/>
      <c r="M17" s="393"/>
      <c r="N17" s="67"/>
      <c r="O17" s="68"/>
      <c r="P17" s="68"/>
      <c r="Q17" s="69"/>
      <c r="R17" s="619"/>
      <c r="S17" s="514"/>
      <c r="T17" s="455"/>
      <c r="U17" s="455"/>
      <c r="V17" s="613"/>
      <c r="W17" s="613"/>
      <c r="X17" s="613"/>
      <c r="Y17" s="613"/>
      <c r="Z17" s="641"/>
      <c r="AA17" s="640"/>
      <c r="AB17" s="641"/>
      <c r="AC17" s="642"/>
    </row>
    <row r="18" spans="1:29" ht="23.1" customHeight="1">
      <c r="A18" s="377" t="s">
        <v>133</v>
      </c>
      <c r="B18" s="508">
        <v>2302</v>
      </c>
      <c r="C18" s="510">
        <f t="shared" si="5"/>
        <v>1203</v>
      </c>
      <c r="D18" s="94">
        <f t="shared" si="6"/>
        <v>1298.0999999999999</v>
      </c>
      <c r="E18" s="69">
        <f>SUM(D18/C18)*100</f>
        <v>107.90523690773067</v>
      </c>
      <c r="F18" s="68">
        <f t="shared" si="7"/>
        <v>56.390095569070361</v>
      </c>
      <c r="G18" s="68">
        <f t="shared" si="1"/>
        <v>119.17921410209327</v>
      </c>
      <c r="H18" s="619">
        <v>195</v>
      </c>
      <c r="I18" s="455">
        <v>216.5</v>
      </c>
      <c r="J18" s="456">
        <f>SUM(I18/H18)*100</f>
        <v>111.02564102564104</v>
      </c>
      <c r="K18" s="455">
        <f t="shared" si="2"/>
        <v>122.45475113122171</v>
      </c>
      <c r="L18" s="504">
        <v>48</v>
      </c>
      <c r="M18" s="393">
        <f>R18+AB18</f>
        <v>21</v>
      </c>
      <c r="N18" s="67">
        <f t="shared" ref="N18:N26" si="13">AC18+S18</f>
        <v>0.5</v>
      </c>
      <c r="O18" s="69">
        <f>SUM(N18/M18)*100</f>
        <v>2.3809523809523809</v>
      </c>
      <c r="P18" s="68">
        <f t="shared" si="4"/>
        <v>1.0416666666666665</v>
      </c>
      <c r="Q18" s="69">
        <f>N18/X18*100</f>
        <v>1.3623978201634876</v>
      </c>
      <c r="R18" s="619">
        <v>4</v>
      </c>
      <c r="S18" s="514"/>
      <c r="T18" s="456">
        <f>SUM(S18/R18)*100</f>
        <v>0</v>
      </c>
      <c r="U18" s="455" t="e">
        <f>S18/Y18*100</f>
        <v>#DIV/0!</v>
      </c>
      <c r="V18" s="612">
        <v>1089.2</v>
      </c>
      <c r="W18" s="612">
        <v>176.8</v>
      </c>
      <c r="X18" s="613">
        <v>36.700000000000003</v>
      </c>
      <c r="Y18" s="613">
        <v>0</v>
      </c>
      <c r="Z18" s="641">
        <v>1008</v>
      </c>
      <c r="AA18" s="640">
        <v>1081.5999999999999</v>
      </c>
      <c r="AB18" s="641">
        <v>17</v>
      </c>
      <c r="AC18" s="642">
        <v>0.5</v>
      </c>
    </row>
    <row r="19" spans="1:29" ht="23.1" customHeight="1">
      <c r="A19" s="377" t="s">
        <v>80</v>
      </c>
      <c r="B19" s="508">
        <v>1995</v>
      </c>
      <c r="C19" s="510">
        <f t="shared" si="5"/>
        <v>987</v>
      </c>
      <c r="D19" s="94">
        <f t="shared" si="6"/>
        <v>1080.5</v>
      </c>
      <c r="E19" s="69">
        <f>SUM(D19/C19)*100</f>
        <v>109.47315096251266</v>
      </c>
      <c r="F19" s="68">
        <f t="shared" si="7"/>
        <v>54.160401002506262</v>
      </c>
      <c r="G19" s="68">
        <f t="shared" si="1"/>
        <v>109.60641103672144</v>
      </c>
      <c r="H19" s="619">
        <v>173</v>
      </c>
      <c r="I19" s="455">
        <v>185.5</v>
      </c>
      <c r="J19" s="456">
        <f>SUM(I19/H19)*100</f>
        <v>107.22543352601157</v>
      </c>
      <c r="K19" s="455">
        <f t="shared" si="2"/>
        <v>111.61251504211793</v>
      </c>
      <c r="L19" s="504">
        <v>73</v>
      </c>
      <c r="M19" s="393">
        <f>R19+AB19</f>
        <v>31</v>
      </c>
      <c r="N19" s="67">
        <f t="shared" si="13"/>
        <v>0.5</v>
      </c>
      <c r="O19" s="68">
        <f>SUM(N19/M19)*100</f>
        <v>1.6129032258064515</v>
      </c>
      <c r="P19" s="68">
        <f t="shared" si="4"/>
        <v>0.68493150684931503</v>
      </c>
      <c r="Q19" s="69"/>
      <c r="R19" s="619">
        <v>6</v>
      </c>
      <c r="S19" s="514"/>
      <c r="T19" s="456">
        <f>SUM(S19/R19)*100</f>
        <v>0</v>
      </c>
      <c r="U19" s="455"/>
      <c r="V19" s="612">
        <v>985.8</v>
      </c>
      <c r="W19" s="612">
        <v>166.2</v>
      </c>
      <c r="X19" s="612">
        <v>0</v>
      </c>
      <c r="Y19" s="613"/>
      <c r="Z19" s="641">
        <v>814</v>
      </c>
      <c r="AA19" s="640">
        <v>895</v>
      </c>
      <c r="AB19" s="641">
        <v>25</v>
      </c>
      <c r="AC19" s="642">
        <v>0.5</v>
      </c>
    </row>
    <row r="20" spans="1:29" ht="23.1" customHeight="1">
      <c r="A20" s="377" t="s">
        <v>206</v>
      </c>
      <c r="B20" s="508"/>
      <c r="C20" s="510"/>
      <c r="D20" s="94"/>
      <c r="E20" s="68"/>
      <c r="F20" s="68"/>
      <c r="G20" s="68"/>
      <c r="H20" s="514"/>
      <c r="I20" s="455"/>
      <c r="J20" s="455"/>
      <c r="K20" s="455"/>
      <c r="L20" s="504">
        <v>94</v>
      </c>
      <c r="M20" s="393">
        <f>R20+AB20</f>
        <v>44</v>
      </c>
      <c r="N20" s="67">
        <f t="shared" si="13"/>
        <v>45.6</v>
      </c>
      <c r="O20" s="68">
        <f>SUM(N20/M20)*100</f>
        <v>103.63636363636364</v>
      </c>
      <c r="P20" s="68">
        <f t="shared" si="4"/>
        <v>48.510638297872347</v>
      </c>
      <c r="Q20" s="69"/>
      <c r="R20" s="619">
        <v>8</v>
      </c>
      <c r="S20" s="514">
        <v>7.9</v>
      </c>
      <c r="T20" s="455">
        <f>SUM(S20/R20)*100</f>
        <v>98.75</v>
      </c>
      <c r="U20" s="455"/>
      <c r="V20" s="613"/>
      <c r="W20" s="613"/>
      <c r="X20" s="612">
        <v>28</v>
      </c>
      <c r="Y20" s="613">
        <v>11</v>
      </c>
      <c r="Z20" s="643"/>
      <c r="AA20" s="640"/>
      <c r="AB20" s="641">
        <v>36</v>
      </c>
      <c r="AC20" s="642">
        <v>37.700000000000003</v>
      </c>
    </row>
    <row r="21" spans="1:29" ht="23.1" customHeight="1">
      <c r="A21" s="377" t="s">
        <v>204</v>
      </c>
      <c r="B21" s="508"/>
      <c r="C21" s="510"/>
      <c r="D21" s="94"/>
      <c r="E21" s="68"/>
      <c r="F21" s="68"/>
      <c r="G21" s="68"/>
      <c r="H21" s="514"/>
      <c r="I21" s="455"/>
      <c r="J21" s="455"/>
      <c r="K21" s="455"/>
      <c r="L21" s="504"/>
      <c r="M21" s="393"/>
      <c r="N21" s="67">
        <f t="shared" si="13"/>
        <v>0</v>
      </c>
      <c r="O21" s="68"/>
      <c r="P21" s="68"/>
      <c r="Q21" s="69"/>
      <c r="R21" s="619"/>
      <c r="S21" s="514"/>
      <c r="T21" s="455"/>
      <c r="U21" s="455"/>
      <c r="V21" s="613"/>
      <c r="W21" s="613"/>
      <c r="X21" s="612">
        <v>0</v>
      </c>
      <c r="Y21" s="613"/>
      <c r="Z21" s="643"/>
      <c r="AA21" s="640"/>
      <c r="AB21" s="641"/>
      <c r="AC21" s="642">
        <v>0</v>
      </c>
    </row>
    <row r="22" spans="1:29" ht="23.1" customHeight="1">
      <c r="A22" s="377" t="s">
        <v>203</v>
      </c>
      <c r="B22" s="508"/>
      <c r="C22" s="510"/>
      <c r="D22" s="94"/>
      <c r="E22" s="68"/>
      <c r="F22" s="68"/>
      <c r="G22" s="68"/>
      <c r="H22" s="514"/>
      <c r="I22" s="455"/>
      <c r="J22" s="455"/>
      <c r="K22" s="455"/>
      <c r="L22" s="504"/>
      <c r="M22" s="393"/>
      <c r="N22" s="67">
        <f t="shared" si="13"/>
        <v>0</v>
      </c>
      <c r="O22" s="68"/>
      <c r="P22" s="68"/>
      <c r="Q22" s="69"/>
      <c r="R22" s="619"/>
      <c r="S22" s="514"/>
      <c r="T22" s="455"/>
      <c r="U22" s="455"/>
      <c r="V22" s="613"/>
      <c r="W22" s="613"/>
      <c r="X22" s="612">
        <v>0</v>
      </c>
      <c r="Y22" s="613"/>
      <c r="Z22" s="643"/>
      <c r="AA22" s="640"/>
      <c r="AB22" s="641"/>
      <c r="AC22" s="642">
        <v>0</v>
      </c>
    </row>
    <row r="23" spans="1:29" ht="23.1" customHeight="1">
      <c r="A23" s="376" t="s">
        <v>201</v>
      </c>
      <c r="B23" s="509"/>
      <c r="C23" s="510"/>
      <c r="D23" s="94"/>
      <c r="E23" s="68"/>
      <c r="F23" s="68"/>
      <c r="G23" s="68"/>
      <c r="H23" s="514"/>
      <c r="I23" s="455"/>
      <c r="J23" s="455"/>
      <c r="K23" s="455"/>
      <c r="L23" s="504"/>
      <c r="M23" s="393"/>
      <c r="N23" s="67">
        <f t="shared" si="13"/>
        <v>0</v>
      </c>
      <c r="O23" s="68"/>
      <c r="P23" s="68"/>
      <c r="Q23" s="69"/>
      <c r="R23" s="619"/>
      <c r="S23" s="514"/>
      <c r="T23" s="455"/>
      <c r="U23" s="455"/>
      <c r="V23" s="613"/>
      <c r="W23" s="613"/>
      <c r="X23" s="612">
        <v>0</v>
      </c>
      <c r="Y23" s="613"/>
      <c r="Z23" s="643"/>
      <c r="AA23" s="640"/>
      <c r="AB23" s="641"/>
      <c r="AC23" s="642">
        <v>0</v>
      </c>
    </row>
    <row r="24" spans="1:29" ht="23.1" customHeight="1">
      <c r="A24" s="376" t="s">
        <v>202</v>
      </c>
      <c r="B24" s="509"/>
      <c r="C24" s="510"/>
      <c r="D24" s="94"/>
      <c r="E24" s="68"/>
      <c r="F24" s="68"/>
      <c r="G24" s="68"/>
      <c r="H24" s="514"/>
      <c r="I24" s="455"/>
      <c r="J24" s="455"/>
      <c r="K24" s="455"/>
      <c r="L24" s="504"/>
      <c r="M24" s="393"/>
      <c r="N24" s="67">
        <f t="shared" si="13"/>
        <v>0</v>
      </c>
      <c r="O24" s="68"/>
      <c r="P24" s="68"/>
      <c r="Q24" s="69"/>
      <c r="R24" s="619"/>
      <c r="S24" s="514"/>
      <c r="T24" s="455"/>
      <c r="U24" s="455"/>
      <c r="V24" s="613"/>
      <c r="W24" s="613"/>
      <c r="X24" s="612">
        <v>0</v>
      </c>
      <c r="Y24" s="613"/>
      <c r="Z24" s="643"/>
      <c r="AA24" s="640"/>
      <c r="AB24" s="641"/>
      <c r="AC24" s="642">
        <v>0</v>
      </c>
    </row>
    <row r="25" spans="1:29" ht="23.1" customHeight="1">
      <c r="A25" s="507" t="s">
        <v>205</v>
      </c>
      <c r="B25" s="508"/>
      <c r="C25" s="510">
        <f t="shared" si="5"/>
        <v>0</v>
      </c>
      <c r="D25" s="94">
        <f t="shared" si="6"/>
        <v>10.3</v>
      </c>
      <c r="E25" s="68"/>
      <c r="F25" s="68"/>
      <c r="G25" s="68">
        <f t="shared" si="1"/>
        <v>86.554621848739501</v>
      </c>
      <c r="H25" s="514"/>
      <c r="I25" s="455">
        <v>2.2999999999999998</v>
      </c>
      <c r="J25" s="455"/>
      <c r="K25" s="455">
        <f t="shared" si="2"/>
        <v>88.461538461538453</v>
      </c>
      <c r="L25" s="504"/>
      <c r="M25" s="393"/>
      <c r="N25" s="67"/>
      <c r="O25" s="68"/>
      <c r="P25" s="68"/>
      <c r="Q25" s="69"/>
      <c r="R25" s="619"/>
      <c r="S25" s="514"/>
      <c r="T25" s="455"/>
      <c r="U25" s="455"/>
      <c r="V25" s="614">
        <v>11.9</v>
      </c>
      <c r="W25" s="614">
        <v>2.6</v>
      </c>
      <c r="X25" s="615"/>
      <c r="Y25" s="615"/>
      <c r="Z25" s="644">
        <v>0</v>
      </c>
      <c r="AA25" s="645">
        <v>8</v>
      </c>
      <c r="AB25" s="646"/>
      <c r="AC25" s="647"/>
    </row>
    <row r="26" spans="1:29" ht="23.1" customHeight="1" thickBot="1">
      <c r="A26" s="507" t="s">
        <v>330</v>
      </c>
      <c r="B26" s="508">
        <v>4271</v>
      </c>
      <c r="C26" s="510">
        <f t="shared" si="5"/>
        <v>2221</v>
      </c>
      <c r="D26" s="94">
        <f t="shared" si="6"/>
        <v>2743.3</v>
      </c>
      <c r="E26" s="68"/>
      <c r="F26" s="68"/>
      <c r="G26" s="68"/>
      <c r="H26" s="619">
        <v>392</v>
      </c>
      <c r="I26" s="455">
        <v>567.79999999999995</v>
      </c>
      <c r="J26" s="455"/>
      <c r="K26" s="455"/>
      <c r="L26" s="504">
        <v>87</v>
      </c>
      <c r="M26" s="393"/>
      <c r="N26" s="67">
        <f t="shared" si="13"/>
        <v>39.700000000000003</v>
      </c>
      <c r="O26" s="68"/>
      <c r="P26" s="68"/>
      <c r="Q26" s="69"/>
      <c r="R26" s="619">
        <v>7</v>
      </c>
      <c r="S26" s="514">
        <v>1.5</v>
      </c>
      <c r="T26" s="455"/>
      <c r="U26" s="455"/>
      <c r="V26" s="614"/>
      <c r="W26" s="614"/>
      <c r="X26" s="615"/>
      <c r="Y26" s="615"/>
      <c r="Z26" s="644">
        <v>1829</v>
      </c>
      <c r="AA26" s="640">
        <v>2175.5</v>
      </c>
      <c r="AB26" s="646">
        <v>32</v>
      </c>
      <c r="AC26" s="647">
        <v>38.200000000000003</v>
      </c>
    </row>
    <row r="27" spans="1:29" ht="23.1" customHeight="1" thickBot="1">
      <c r="A27" s="340" t="s">
        <v>48</v>
      </c>
      <c r="B27" s="620">
        <f>SUM(B5:B26)</f>
        <v>29100</v>
      </c>
      <c r="C27" s="621">
        <f>Z27+H27</f>
        <v>14773</v>
      </c>
      <c r="D27" s="621">
        <f>SUM(D5:D26)</f>
        <v>16033.099999999999</v>
      </c>
      <c r="E27" s="69">
        <f>SUM(D27/C27)*100</f>
        <v>108.52975021999593</v>
      </c>
      <c r="F27" s="69">
        <f>D27/B27*100</f>
        <v>55.096563573883159</v>
      </c>
      <c r="G27" s="69">
        <f t="shared" si="1"/>
        <v>112.135263673241</v>
      </c>
      <c r="H27" s="622">
        <f>SUM(H5:H26)</f>
        <v>2598</v>
      </c>
      <c r="I27" s="456">
        <f>SUM(I5:I26)</f>
        <v>2831.4000000000005</v>
      </c>
      <c r="J27" s="456">
        <f>SUM(I27/H27)*100</f>
        <v>108.98383371824482</v>
      </c>
      <c r="K27" s="456">
        <f t="shared" si="2"/>
        <v>109.00900900900905</v>
      </c>
      <c r="L27" s="504">
        <f>SUM(L5:L26)</f>
        <v>1050</v>
      </c>
      <c r="M27" s="393">
        <f>R27+AB27</f>
        <v>451</v>
      </c>
      <c r="N27" s="621">
        <f>SUM(N5:N26)</f>
        <v>237.8</v>
      </c>
      <c r="O27" s="69">
        <f>SUM(N27/M27)*100</f>
        <v>52.727272727272734</v>
      </c>
      <c r="P27" s="69">
        <f>N27/L27*100</f>
        <v>22.647619047619049</v>
      </c>
      <c r="Q27" s="69">
        <f>N27/X27*100</f>
        <v>36.845367214130768</v>
      </c>
      <c r="R27" s="622">
        <f>SUM(R5:R26)</f>
        <v>87</v>
      </c>
      <c r="S27" s="622">
        <f>SUM(S5:S26)</f>
        <v>41.1</v>
      </c>
      <c r="T27" s="456">
        <f>SUM(S27/R27)*100</f>
        <v>47.241379310344826</v>
      </c>
      <c r="U27" s="455">
        <f>S27/Y27*100</f>
        <v>86.526315789473685</v>
      </c>
      <c r="V27" s="616">
        <f t="shared" ref="V27:AC27" si="14">SUM(V5:V26)</f>
        <v>14298</v>
      </c>
      <c r="W27" s="617">
        <f t="shared" si="14"/>
        <v>2597.3999999999996</v>
      </c>
      <c r="X27" s="617">
        <f t="shared" si="14"/>
        <v>645.40000000000009</v>
      </c>
      <c r="Y27" s="618">
        <f t="shared" si="14"/>
        <v>47.5</v>
      </c>
      <c r="Z27" s="648">
        <f t="shared" si="14"/>
        <v>12175</v>
      </c>
      <c r="AA27" s="648">
        <f>SUM(AA5:AA26)</f>
        <v>13201.699999999999</v>
      </c>
      <c r="AB27" s="648">
        <f t="shared" si="14"/>
        <v>364</v>
      </c>
      <c r="AC27" s="653">
        <f t="shared" si="14"/>
        <v>196.7</v>
      </c>
    </row>
    <row r="28" spans="1:29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50"/>
      <c r="Q28" s="50"/>
      <c r="R28" s="73"/>
      <c r="S28" s="73"/>
      <c r="T28" s="73"/>
      <c r="U28" s="73"/>
      <c r="W28" s="49"/>
      <c r="X28" s="49"/>
      <c r="Y28" s="49"/>
      <c r="Z28" s="49"/>
      <c r="AA28" s="49"/>
      <c r="AB28" s="49"/>
      <c r="AC28" s="49"/>
    </row>
    <row r="29" spans="1:29" ht="16.8">
      <c r="N29" s="652"/>
      <c r="P29" s="51"/>
      <c r="Q29" s="51"/>
    </row>
    <row r="30" spans="1:29" ht="16.8">
      <c r="P30" s="51"/>
      <c r="Q30" s="51"/>
    </row>
    <row r="31" spans="1:29" ht="16.8">
      <c r="P31" s="51"/>
      <c r="Q31" s="51"/>
    </row>
    <row r="32" spans="1:29" ht="16.8">
      <c r="P32" s="51"/>
      <c r="Q32" s="51"/>
    </row>
    <row r="33" spans="16:17" ht="16.8">
      <c r="P33" s="51"/>
      <c r="Q33" s="51"/>
    </row>
    <row r="34" spans="16:17" ht="16.8">
      <c r="P34" s="51"/>
      <c r="Q34" s="51"/>
    </row>
    <row r="35" spans="16:17" ht="16.8">
      <c r="P35" s="51"/>
      <c r="Q35" s="51"/>
    </row>
    <row r="36" spans="16:17" ht="16.8">
      <c r="P36" s="51"/>
      <c r="Q36" s="51"/>
    </row>
    <row r="37" spans="16:17" ht="16.8">
      <c r="P37" s="51"/>
      <c r="Q37" s="51"/>
    </row>
    <row r="38" spans="16:17" ht="16.8">
      <c r="P38" s="51"/>
      <c r="Q38" s="51"/>
    </row>
    <row r="39" spans="16:17" ht="16.8">
      <c r="P39" s="51"/>
      <c r="Q39" s="51"/>
    </row>
    <row r="40" spans="16:17" ht="16.8">
      <c r="P40" s="51"/>
      <c r="Q40" s="51"/>
    </row>
    <row r="41" spans="16:17" ht="16.8">
      <c r="P41" s="51"/>
      <c r="Q41" s="51"/>
    </row>
    <row r="42" spans="16:17" ht="16.8">
      <c r="P42" s="51"/>
      <c r="Q42" s="51"/>
    </row>
    <row r="43" spans="16:17" ht="16.8">
      <c r="P43" s="51"/>
      <c r="Q43" s="51"/>
    </row>
    <row r="44" spans="16:17" ht="16.8">
      <c r="P44" s="51"/>
      <c r="Q44" s="51"/>
    </row>
    <row r="45" spans="16:17" ht="16.8">
      <c r="P45" s="51"/>
      <c r="Q45" s="51"/>
    </row>
    <row r="46" spans="16:17" ht="16.8">
      <c r="P46" s="51"/>
      <c r="Q46" s="51"/>
    </row>
    <row r="47" spans="16:17" ht="16.8">
      <c r="P47" s="51"/>
      <c r="Q47" s="51"/>
    </row>
    <row r="48" spans="16:17" ht="16.8">
      <c r="P48" s="51"/>
      <c r="Q48" s="51"/>
    </row>
    <row r="49" spans="16:17" ht="16.8">
      <c r="P49" s="51"/>
      <c r="Q49" s="51"/>
    </row>
    <row r="50" spans="16:17">
      <c r="P50" s="52"/>
    </row>
    <row r="51" spans="16:17">
      <c r="P51" s="52"/>
    </row>
    <row r="52" spans="16:17">
      <c r="P52" s="52"/>
    </row>
    <row r="53" spans="16:17">
      <c r="P53" s="52"/>
    </row>
    <row r="54" spans="16:17">
      <c r="P54" s="52"/>
    </row>
    <row r="55" spans="16:17">
      <c r="P55" s="52"/>
    </row>
    <row r="56" spans="16:17">
      <c r="P56" s="52"/>
    </row>
    <row r="57" spans="16:17">
      <c r="P57" s="52"/>
    </row>
    <row r="58" spans="16:17">
      <c r="P58" s="52"/>
    </row>
    <row r="59" spans="16:17">
      <c r="P59" s="52"/>
    </row>
    <row r="60" spans="16:17">
      <c r="P60" s="52"/>
    </row>
    <row r="61" spans="16:17">
      <c r="P61" s="52"/>
    </row>
    <row r="62" spans="16:17">
      <c r="P62" s="52"/>
    </row>
    <row r="63" spans="16:17">
      <c r="P63" s="52"/>
    </row>
    <row r="64" spans="16:17">
      <c r="P64" s="52"/>
    </row>
    <row r="65" spans="16:16">
      <c r="P65" s="52"/>
    </row>
    <row r="66" spans="16:16">
      <c r="P66" s="52"/>
    </row>
    <row r="67" spans="16:16">
      <c r="P67" s="52"/>
    </row>
    <row r="68" spans="16:16">
      <c r="P68" s="52"/>
    </row>
    <row r="69" spans="16:16">
      <c r="P69" s="52"/>
    </row>
    <row r="70" spans="16:16">
      <c r="P70" s="52"/>
    </row>
    <row r="71" spans="16:16">
      <c r="P71" s="52"/>
    </row>
    <row r="72" spans="16:16">
      <c r="P72" s="52"/>
    </row>
  </sheetData>
  <mergeCells count="30">
    <mergeCell ref="AD1:AF1"/>
    <mergeCell ref="A1:U1"/>
    <mergeCell ref="X3:Y3"/>
    <mergeCell ref="C3:C4"/>
    <mergeCell ref="D3:D4"/>
    <mergeCell ref="M3:M4"/>
    <mergeCell ref="N3:N4"/>
    <mergeCell ref="E3:E4"/>
    <mergeCell ref="F3:F4"/>
    <mergeCell ref="J3:J4"/>
    <mergeCell ref="V3:W3"/>
    <mergeCell ref="R2:U2"/>
    <mergeCell ref="I3:I4"/>
    <mergeCell ref="V2:Y2"/>
    <mergeCell ref="S3:S4"/>
    <mergeCell ref="T3:T4"/>
    <mergeCell ref="U3:U4"/>
    <mergeCell ref="R3:R4"/>
    <mergeCell ref="A2:A4"/>
    <mergeCell ref="P3:P4"/>
    <mergeCell ref="Q3:Q4"/>
    <mergeCell ref="O3:O4"/>
    <mergeCell ref="B3:B4"/>
    <mergeCell ref="L3:L4"/>
    <mergeCell ref="G3:G4"/>
    <mergeCell ref="K3:K4"/>
    <mergeCell ref="H3:H4"/>
    <mergeCell ref="H2:K2"/>
    <mergeCell ref="B2:G2"/>
    <mergeCell ref="L2:Q2"/>
  </mergeCells>
  <phoneticPr fontId="25" type="noConversion"/>
  <printOptions gridLines="1"/>
  <pageMargins left="0.19685039370078741" right="0" top="0" bottom="0" header="0.47244094488188981" footer="0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:N2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25" sqref="G25"/>
    </sheetView>
  </sheetViews>
  <sheetFormatPr defaultColWidth="8.90625" defaultRowHeight="15"/>
  <cols>
    <col min="1" max="1" width="20.36328125" style="48" customWidth="1"/>
    <col min="2" max="3" width="10.6328125" style="48" customWidth="1"/>
    <col min="4" max="4" width="12.54296875" style="48" customWidth="1"/>
    <col min="5" max="9" width="10.6328125" style="48" customWidth="1"/>
    <col min="10" max="10" width="3.81640625" style="48" customWidth="1"/>
    <col min="11" max="16384" width="8.90625" style="48"/>
  </cols>
  <sheetData>
    <row r="1" spans="1:14" ht="16.2" thickBot="1">
      <c r="A1" s="944" t="s">
        <v>285</v>
      </c>
      <c r="B1" s="944"/>
      <c r="C1" s="944"/>
      <c r="D1" s="944"/>
      <c r="E1" s="944"/>
      <c r="F1" s="944"/>
      <c r="G1" s="944"/>
      <c r="H1" s="944"/>
      <c r="I1" s="944"/>
    </row>
    <row r="2" spans="1:14" ht="28.2" customHeight="1" thickBot="1">
      <c r="A2" s="941" t="s">
        <v>153</v>
      </c>
      <c r="B2" s="948" t="s">
        <v>141</v>
      </c>
      <c r="C2" s="949"/>
      <c r="D2" s="949"/>
      <c r="E2" s="949"/>
      <c r="F2" s="950"/>
      <c r="G2" s="945" t="s">
        <v>142</v>
      </c>
      <c r="H2" s="946"/>
      <c r="I2" s="947"/>
    </row>
    <row r="3" spans="1:14" ht="19.95" customHeight="1">
      <c r="A3" s="942"/>
      <c r="B3" s="936" t="s">
        <v>344</v>
      </c>
      <c r="C3" s="936" t="s">
        <v>416</v>
      </c>
      <c r="D3" s="951" t="s">
        <v>410</v>
      </c>
      <c r="E3" s="936" t="s">
        <v>331</v>
      </c>
      <c r="F3" s="951" t="s">
        <v>182</v>
      </c>
      <c r="G3" s="953" t="s">
        <v>344</v>
      </c>
      <c r="H3" s="951" t="s">
        <v>409</v>
      </c>
      <c r="I3" s="939" t="s">
        <v>12</v>
      </c>
    </row>
    <row r="4" spans="1:14" ht="26.25" customHeight="1" thickBot="1">
      <c r="A4" s="943"/>
      <c r="B4" s="937"/>
      <c r="C4" s="937"/>
      <c r="D4" s="952"/>
      <c r="E4" s="938"/>
      <c r="F4" s="952"/>
      <c r="G4" s="954"/>
      <c r="H4" s="952"/>
      <c r="I4" s="940"/>
      <c r="J4" s="684" t="s">
        <v>375</v>
      </c>
      <c r="K4" s="684" t="s">
        <v>379</v>
      </c>
      <c r="L4" s="512" t="s">
        <v>390</v>
      </c>
      <c r="M4" s="512"/>
    </row>
    <row r="5" spans="1:14" ht="21" customHeight="1">
      <c r="A5" s="102" t="s">
        <v>92</v>
      </c>
      <c r="B5" s="155">
        <v>120</v>
      </c>
      <c r="C5" s="155">
        <v>0</v>
      </c>
      <c r="D5" s="99">
        <v>119.6</v>
      </c>
      <c r="E5" s="343"/>
      <c r="F5" s="164"/>
      <c r="G5" s="156"/>
      <c r="H5" s="157"/>
      <c r="I5" s="158"/>
      <c r="J5" s="424"/>
      <c r="K5" s="424">
        <v>119.6</v>
      </c>
    </row>
    <row r="6" spans="1:14" ht="21" customHeight="1">
      <c r="A6" s="87" t="s">
        <v>93</v>
      </c>
      <c r="B6" s="159"/>
      <c r="C6" s="159"/>
      <c r="D6" s="94"/>
      <c r="E6" s="164"/>
      <c r="F6" s="164"/>
      <c r="G6" s="160"/>
      <c r="H6" s="161"/>
      <c r="I6" s="162"/>
      <c r="J6" s="424"/>
      <c r="K6" s="424"/>
    </row>
    <row r="7" spans="1:14" ht="21" customHeight="1">
      <c r="A7" s="87" t="s">
        <v>94</v>
      </c>
      <c r="B7" s="159">
        <v>72</v>
      </c>
      <c r="C7" s="159">
        <v>0</v>
      </c>
      <c r="D7" s="94"/>
      <c r="E7" s="164"/>
      <c r="F7" s="164"/>
      <c r="G7" s="160"/>
      <c r="H7" s="161"/>
      <c r="I7" s="163"/>
      <c r="J7" s="424"/>
      <c r="K7" s="424"/>
    </row>
    <row r="8" spans="1:14" ht="21" customHeight="1">
      <c r="A8" s="87" t="s">
        <v>95</v>
      </c>
      <c r="B8" s="159">
        <v>132</v>
      </c>
      <c r="C8" s="159">
        <v>0</v>
      </c>
      <c r="D8" s="94"/>
      <c r="E8" s="164"/>
      <c r="F8" s="164"/>
      <c r="G8" s="344">
        <v>110</v>
      </c>
      <c r="H8" s="161">
        <v>105.8</v>
      </c>
      <c r="I8" s="163"/>
      <c r="J8" s="424"/>
      <c r="K8" s="424"/>
      <c r="L8" s="425"/>
      <c r="M8" s="425"/>
      <c r="N8" s="424"/>
    </row>
    <row r="9" spans="1:14" ht="21" customHeight="1">
      <c r="A9" s="87" t="s">
        <v>96</v>
      </c>
      <c r="B9" s="159">
        <v>60</v>
      </c>
      <c r="C9" s="159">
        <v>0</v>
      </c>
      <c r="D9" s="94"/>
      <c r="E9" s="164"/>
      <c r="F9" s="164"/>
      <c r="G9" s="344"/>
      <c r="H9" s="161"/>
      <c r="I9" s="162"/>
      <c r="J9" s="424"/>
      <c r="K9" s="424"/>
      <c r="N9" s="424"/>
    </row>
    <row r="10" spans="1:14" ht="21" customHeight="1">
      <c r="A10" s="87" t="s">
        <v>97</v>
      </c>
      <c r="B10" s="159"/>
      <c r="C10" s="159"/>
      <c r="D10" s="94" t="s">
        <v>216</v>
      </c>
      <c r="E10" s="164"/>
      <c r="F10" s="164"/>
      <c r="G10" s="344"/>
      <c r="H10" s="161"/>
      <c r="I10" s="162"/>
      <c r="J10" s="424"/>
      <c r="K10" s="424"/>
      <c r="N10" s="424"/>
    </row>
    <row r="11" spans="1:14" ht="21" customHeight="1">
      <c r="A11" s="87" t="s">
        <v>98</v>
      </c>
      <c r="B11" s="159">
        <v>270</v>
      </c>
      <c r="C11" s="159">
        <v>80</v>
      </c>
      <c r="D11" s="94"/>
      <c r="E11" s="375"/>
      <c r="F11" s="164"/>
      <c r="G11" s="344"/>
      <c r="H11" s="161"/>
      <c r="I11" s="163"/>
      <c r="J11" s="424"/>
      <c r="K11" s="424"/>
      <c r="N11" s="424"/>
    </row>
    <row r="12" spans="1:14" ht="21" customHeight="1">
      <c r="A12" s="72" t="s">
        <v>99</v>
      </c>
      <c r="B12" s="159">
        <v>760</v>
      </c>
      <c r="C12" s="159">
        <v>480</v>
      </c>
      <c r="D12" s="94">
        <v>524.29999999999995</v>
      </c>
      <c r="E12" s="164">
        <f>D12/C12*100</f>
        <v>109.22916666666667</v>
      </c>
      <c r="F12" s="164">
        <f>D12/B12*100</f>
        <v>68.98684210526315</v>
      </c>
      <c r="G12" s="344"/>
      <c r="H12" s="161"/>
      <c r="I12" s="163"/>
      <c r="J12" s="424">
        <v>168.5</v>
      </c>
      <c r="K12" s="424">
        <v>74.8</v>
      </c>
      <c r="N12" s="424"/>
    </row>
    <row r="13" spans="1:14" ht="21" customHeight="1">
      <c r="A13" s="87" t="s">
        <v>100</v>
      </c>
      <c r="B13" s="159"/>
      <c r="C13" s="159"/>
      <c r="D13" s="94"/>
      <c r="E13" s="164"/>
      <c r="F13" s="164"/>
      <c r="G13" s="344"/>
      <c r="H13" s="161"/>
      <c r="I13" s="163"/>
      <c r="J13" s="424"/>
      <c r="K13" s="424"/>
      <c r="N13" s="424"/>
    </row>
    <row r="14" spans="1:14" ht="21" customHeight="1">
      <c r="A14" s="87" t="s">
        <v>101</v>
      </c>
      <c r="B14" s="159">
        <v>610</v>
      </c>
      <c r="C14" s="159">
        <v>120</v>
      </c>
      <c r="D14" s="94">
        <v>617.20000000000005</v>
      </c>
      <c r="E14" s="164">
        <f>D14/C14*100</f>
        <v>514.33333333333337</v>
      </c>
      <c r="F14" s="164">
        <f>D14/B14*100</f>
        <v>101.18032786885247</v>
      </c>
      <c r="G14" s="344">
        <v>109</v>
      </c>
      <c r="H14" s="161">
        <v>109</v>
      </c>
      <c r="I14" s="163"/>
      <c r="J14" s="424"/>
      <c r="K14" s="424">
        <v>83.8</v>
      </c>
      <c r="L14" s="424">
        <v>83.8</v>
      </c>
      <c r="M14" s="424"/>
      <c r="N14" s="424"/>
    </row>
    <row r="15" spans="1:14" ht="21" customHeight="1">
      <c r="A15" s="87" t="s">
        <v>102</v>
      </c>
      <c r="B15" s="159">
        <v>60</v>
      </c>
      <c r="C15" s="159">
        <v>0</v>
      </c>
      <c r="D15" s="94"/>
      <c r="E15" s="164"/>
      <c r="F15" s="164"/>
      <c r="G15" s="344"/>
      <c r="H15" s="161"/>
      <c r="I15" s="163"/>
      <c r="J15" s="424"/>
      <c r="K15" s="424"/>
      <c r="N15" s="424"/>
    </row>
    <row r="16" spans="1:14" ht="21" customHeight="1">
      <c r="A16" s="87" t="s">
        <v>103</v>
      </c>
      <c r="B16" s="159"/>
      <c r="C16" s="159"/>
      <c r="D16" s="94"/>
      <c r="E16" s="164"/>
      <c r="F16" s="164"/>
      <c r="G16" s="344"/>
      <c r="H16" s="161"/>
      <c r="I16" s="163"/>
      <c r="J16" s="424"/>
      <c r="K16" s="424"/>
      <c r="N16" s="424"/>
    </row>
    <row r="17" spans="1:14" ht="21" customHeight="1">
      <c r="A17" s="87" t="s">
        <v>104</v>
      </c>
      <c r="B17" s="159">
        <v>240</v>
      </c>
      <c r="C17" s="159">
        <v>0</v>
      </c>
      <c r="D17" s="94"/>
      <c r="E17" s="164"/>
      <c r="F17" s="164"/>
      <c r="G17" s="344"/>
      <c r="H17" s="161"/>
      <c r="I17" s="163"/>
      <c r="J17" s="424"/>
      <c r="K17" s="424"/>
      <c r="N17" s="424"/>
    </row>
    <row r="18" spans="1:14" ht="21" customHeight="1">
      <c r="A18" s="87" t="s">
        <v>105</v>
      </c>
      <c r="B18" s="159"/>
      <c r="C18" s="159"/>
      <c r="D18" s="94"/>
      <c r="E18" s="164"/>
      <c r="F18" s="164"/>
      <c r="G18" s="344"/>
      <c r="H18" s="161"/>
      <c r="I18" s="162"/>
      <c r="J18" s="424"/>
      <c r="K18" s="424"/>
      <c r="N18" s="424"/>
    </row>
    <row r="19" spans="1:14" ht="21" customHeight="1">
      <c r="A19" s="87" t="s">
        <v>106</v>
      </c>
      <c r="B19" s="159">
        <v>3026</v>
      </c>
      <c r="C19" s="159">
        <v>620</v>
      </c>
      <c r="D19" s="94">
        <v>115.2</v>
      </c>
      <c r="E19" s="375"/>
      <c r="F19" s="164"/>
      <c r="G19" s="344">
        <v>110</v>
      </c>
      <c r="H19" s="161">
        <v>107.2</v>
      </c>
      <c r="I19" s="163"/>
      <c r="J19" s="424">
        <v>115.2</v>
      </c>
      <c r="K19" s="424"/>
      <c r="L19" s="425"/>
      <c r="M19" s="425"/>
      <c r="N19" s="424"/>
    </row>
    <row r="20" spans="1:14" ht="21" customHeight="1">
      <c r="A20" s="87" t="s">
        <v>107</v>
      </c>
      <c r="B20" s="159"/>
      <c r="C20" s="159"/>
      <c r="D20" s="94">
        <v>85.3</v>
      </c>
      <c r="E20" s="164"/>
      <c r="F20" s="164"/>
      <c r="G20" s="160"/>
      <c r="H20" s="161"/>
      <c r="I20" s="163"/>
      <c r="J20" s="424"/>
      <c r="K20" s="424">
        <v>85.3</v>
      </c>
    </row>
    <row r="21" spans="1:14" ht="21" customHeight="1" thickBot="1">
      <c r="A21" s="281" t="s">
        <v>108</v>
      </c>
      <c r="B21" s="168"/>
      <c r="C21" s="168"/>
      <c r="D21" s="169"/>
      <c r="E21" s="284"/>
      <c r="F21" s="284"/>
      <c r="G21" s="170"/>
      <c r="H21" s="810"/>
      <c r="I21" s="171"/>
      <c r="J21" s="424"/>
      <c r="K21" s="424"/>
    </row>
    <row r="22" spans="1:14" ht="21" customHeight="1" thickBot="1">
      <c r="A22" s="165" t="s">
        <v>20</v>
      </c>
      <c r="B22" s="166">
        <f>SUM(B5:B21)</f>
        <v>5350</v>
      </c>
      <c r="C22" s="166">
        <f>SUM(C5:C21)</f>
        <v>1300</v>
      </c>
      <c r="D22" s="447">
        <f>SUM(D5:D21)</f>
        <v>1461.6</v>
      </c>
      <c r="E22" s="167">
        <f>D22/C22*100</f>
        <v>112.43076923076923</v>
      </c>
      <c r="F22" s="167">
        <f>D22/B22*100</f>
        <v>27.319626168224296</v>
      </c>
      <c r="G22" s="172">
        <v>110</v>
      </c>
      <c r="H22" s="811">
        <v>107</v>
      </c>
      <c r="I22" s="282"/>
      <c r="J22" s="424">
        <v>283.7</v>
      </c>
      <c r="K22" s="424">
        <v>363.5</v>
      </c>
      <c r="L22" s="425">
        <v>83.8</v>
      </c>
      <c r="M22" s="425"/>
    </row>
    <row r="23" spans="1:14">
      <c r="G23" s="89"/>
      <c r="H23" s="89"/>
    </row>
  </sheetData>
  <mergeCells count="12">
    <mergeCell ref="C3:C4"/>
    <mergeCell ref="E3:E4"/>
    <mergeCell ref="I3:I4"/>
    <mergeCell ref="A2:A4"/>
    <mergeCell ref="A1:I1"/>
    <mergeCell ref="G2:I2"/>
    <mergeCell ref="B2:F2"/>
    <mergeCell ref="B3:B4"/>
    <mergeCell ref="D3:D4"/>
    <mergeCell ref="F3:F4"/>
    <mergeCell ref="G3:G4"/>
    <mergeCell ref="H3:H4"/>
  </mergeCells>
  <phoneticPr fontId="25" type="noConversion"/>
  <pageMargins left="1.34" right="0" top="0.66" bottom="0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C000"/>
  </sheetPr>
  <dimension ref="A1:R140"/>
  <sheetViews>
    <sheetView tabSelected="1" zoomScale="90" zoomScaleNormal="90" workbookViewId="0">
      <pane xSplit="1" ySplit="3" topLeftCell="B46" activePane="bottomRight" state="frozen"/>
      <selection pane="topRight" activeCell="B1" sqref="B1"/>
      <selection pane="bottomLeft" activeCell="A4" sqref="A4"/>
      <selection pane="bottomRight" activeCell="E57" sqref="E57"/>
    </sheetView>
  </sheetViews>
  <sheetFormatPr defaultRowHeight="15"/>
  <cols>
    <col min="1" max="1" width="24.90625" customWidth="1"/>
    <col min="2" max="2" width="8.81640625" customWidth="1"/>
    <col min="3" max="3" width="8" customWidth="1"/>
    <col min="4" max="4" width="7.6328125" customWidth="1"/>
    <col min="5" max="5" width="8.1796875" customWidth="1"/>
    <col min="6" max="6" width="7.81640625" customWidth="1"/>
    <col min="7" max="7" width="7" customWidth="1"/>
    <col min="8" max="8" width="6.1796875" customWidth="1"/>
    <col min="9" max="9" width="7.6328125" customWidth="1"/>
    <col min="10" max="10" width="8.81640625" customWidth="1"/>
    <col min="11" max="11" width="8.81640625" style="634" customWidth="1"/>
    <col min="12" max="12" width="8.81640625" customWidth="1"/>
    <col min="13" max="13" width="8.1796875" customWidth="1"/>
    <col min="14" max="14" width="7.36328125" customWidth="1"/>
    <col min="15" max="15" width="8.08984375" customWidth="1"/>
    <col min="16" max="16" width="10.453125" customWidth="1"/>
  </cols>
  <sheetData>
    <row r="1" spans="1:18" ht="16.2" customHeight="1" thickBot="1">
      <c r="A1" s="862" t="s">
        <v>391</v>
      </c>
      <c r="B1" s="862"/>
      <c r="C1" s="862"/>
      <c r="D1" s="862"/>
      <c r="E1" s="862"/>
      <c r="F1" s="862"/>
      <c r="G1" s="862"/>
      <c r="H1" s="862"/>
      <c r="I1" s="862"/>
      <c r="J1" s="862"/>
      <c r="K1" s="862"/>
      <c r="L1" s="550"/>
      <c r="M1" s="9"/>
      <c r="N1" s="40" t="s">
        <v>74</v>
      </c>
      <c r="O1" s="40"/>
    </row>
    <row r="2" spans="1:18" ht="16.95" customHeight="1">
      <c r="A2" s="863" t="s">
        <v>212</v>
      </c>
      <c r="B2" s="570" t="s">
        <v>0</v>
      </c>
      <c r="C2" s="863" t="s">
        <v>211</v>
      </c>
      <c r="D2" s="871" t="s">
        <v>352</v>
      </c>
      <c r="E2" s="871" t="s">
        <v>353</v>
      </c>
      <c r="F2" s="871" t="s">
        <v>354</v>
      </c>
      <c r="G2" s="863" t="s">
        <v>355</v>
      </c>
      <c r="H2" s="871" t="s">
        <v>213</v>
      </c>
      <c r="I2" s="869" t="s">
        <v>392</v>
      </c>
      <c r="J2" s="871" t="s">
        <v>393</v>
      </c>
      <c r="K2" s="958" t="s">
        <v>394</v>
      </c>
      <c r="L2" s="871" t="s">
        <v>354</v>
      </c>
      <c r="M2" s="863" t="s">
        <v>356</v>
      </c>
      <c r="N2" s="567" t="s">
        <v>0</v>
      </c>
      <c r="O2" s="503" t="s">
        <v>13</v>
      </c>
    </row>
    <row r="3" spans="1:18" ht="23.4" customHeight="1">
      <c r="A3" s="865"/>
      <c r="B3" s="571" t="s">
        <v>349</v>
      </c>
      <c r="C3" s="956"/>
      <c r="D3" s="877"/>
      <c r="E3" s="877"/>
      <c r="F3" s="877"/>
      <c r="G3" s="865"/>
      <c r="H3" s="877"/>
      <c r="I3" s="957"/>
      <c r="J3" s="877"/>
      <c r="K3" s="959"/>
      <c r="L3" s="877"/>
      <c r="M3" s="865"/>
      <c r="N3" s="568" t="s">
        <v>16</v>
      </c>
      <c r="O3" s="569" t="s">
        <v>17</v>
      </c>
    </row>
    <row r="4" spans="1:18" ht="18" customHeight="1">
      <c r="A4" s="551" t="s">
        <v>68</v>
      </c>
      <c r="B4" s="552">
        <v>9404</v>
      </c>
      <c r="C4" s="532">
        <f>I4+N4</f>
        <v>4055</v>
      </c>
      <c r="D4" s="534">
        <v>2773</v>
      </c>
      <c r="E4" s="44">
        <f t="shared" ref="E4:E34" si="0">K4+O4</f>
        <v>2427</v>
      </c>
      <c r="F4" s="44">
        <f>E4/D4*100</f>
        <v>87.522538766678693</v>
      </c>
      <c r="G4" s="44">
        <f t="shared" ref="G4:G9" si="1">(E4/C4)*100</f>
        <v>59.852034525277432</v>
      </c>
      <c r="H4" s="44">
        <f>SUM(E4/E57)*100</f>
        <v>0.53887217849791202</v>
      </c>
      <c r="I4" s="533">
        <v>797</v>
      </c>
      <c r="J4" s="533">
        <v>159</v>
      </c>
      <c r="K4" s="633">
        <v>332</v>
      </c>
      <c r="L4" s="429">
        <f>K4/J4*100</f>
        <v>208.80503144654088</v>
      </c>
      <c r="M4" s="429">
        <f>K4/I4*100</f>
        <v>41.656210790464243</v>
      </c>
      <c r="N4" s="533">
        <v>3258</v>
      </c>
      <c r="O4" s="546">
        <v>2095</v>
      </c>
      <c r="P4" s="293"/>
      <c r="Q4" s="293"/>
      <c r="R4" s="293"/>
    </row>
    <row r="5" spans="1:18" ht="18" customHeight="1">
      <c r="A5" s="551" t="s">
        <v>145</v>
      </c>
      <c r="B5" s="552">
        <v>10137</v>
      </c>
      <c r="C5" s="532">
        <f t="shared" ref="C5:C35" si="2">I5+N5</f>
        <v>4148</v>
      </c>
      <c r="D5" s="534">
        <v>7595.5</v>
      </c>
      <c r="E5" s="44">
        <f t="shared" si="0"/>
        <v>5046.8</v>
      </c>
      <c r="F5" s="44">
        <f t="shared" ref="F5:F56" si="3">E5/D5*100</f>
        <v>66.444605358435922</v>
      </c>
      <c r="G5" s="44">
        <f t="shared" si="1"/>
        <v>121.66827386692383</v>
      </c>
      <c r="H5" s="44">
        <f>SUM(E5/E57)*100</f>
        <v>1.1205521674673518</v>
      </c>
      <c r="I5" s="544">
        <v>844</v>
      </c>
      <c r="J5" s="544">
        <v>1062.5999999999999</v>
      </c>
      <c r="K5" s="633">
        <v>954.6</v>
      </c>
      <c r="L5" s="429">
        <f t="shared" ref="L5:L68" si="4">K5/J5*100</f>
        <v>89.836250705815928</v>
      </c>
      <c r="M5" s="429">
        <f t="shared" ref="M5:M52" si="5">K5/I5*100</f>
        <v>113.10426540284359</v>
      </c>
      <c r="N5" s="537">
        <v>3304</v>
      </c>
      <c r="O5" s="546">
        <v>4092.2</v>
      </c>
      <c r="P5" s="293"/>
      <c r="Q5" s="293"/>
      <c r="R5" s="293"/>
    </row>
    <row r="6" spans="1:18" ht="18" customHeight="1">
      <c r="A6" s="551" t="s">
        <v>292</v>
      </c>
      <c r="B6" s="552">
        <v>9110</v>
      </c>
      <c r="C6" s="532">
        <f t="shared" si="2"/>
        <v>4280</v>
      </c>
      <c r="D6" s="534">
        <v>3769.2</v>
      </c>
      <c r="E6" s="44">
        <f t="shared" si="0"/>
        <v>3807.2</v>
      </c>
      <c r="F6" s="44">
        <f t="shared" si="3"/>
        <v>101.00817149527752</v>
      </c>
      <c r="G6" s="44">
        <f t="shared" si="1"/>
        <v>88.953271028037378</v>
      </c>
      <c r="H6" s="44">
        <f>SUM(E6/E57)*100</f>
        <v>0.84532103748547627</v>
      </c>
      <c r="I6" s="537">
        <v>794</v>
      </c>
      <c r="J6" s="544">
        <v>739.6</v>
      </c>
      <c r="K6" s="429">
        <v>701.7</v>
      </c>
      <c r="L6" s="429">
        <f t="shared" si="4"/>
        <v>94.875608436992977</v>
      </c>
      <c r="M6" s="429">
        <f t="shared" si="5"/>
        <v>88.375314861460964</v>
      </c>
      <c r="N6" s="537">
        <v>3486</v>
      </c>
      <c r="O6" s="546">
        <v>3105.5</v>
      </c>
      <c r="P6" s="293"/>
      <c r="Q6" s="293"/>
      <c r="R6" s="293"/>
    </row>
    <row r="7" spans="1:18" ht="18" customHeight="1">
      <c r="A7" s="551" t="s">
        <v>327</v>
      </c>
      <c r="B7" s="552">
        <v>10249</v>
      </c>
      <c r="C7" s="532">
        <f t="shared" si="2"/>
        <v>4714</v>
      </c>
      <c r="D7" s="534">
        <v>5003</v>
      </c>
      <c r="E7" s="44">
        <f t="shared" si="0"/>
        <v>2863</v>
      </c>
      <c r="F7" s="44">
        <f t="shared" si="3"/>
        <v>57.225664601239259</v>
      </c>
      <c r="G7" s="44">
        <f t="shared" si="1"/>
        <v>60.733983877810772</v>
      </c>
      <c r="H7" s="44">
        <f>SUM(E7/E57)*100</f>
        <v>0.63567822292522558</v>
      </c>
      <c r="I7" s="533">
        <v>1100</v>
      </c>
      <c r="J7" s="533">
        <v>1076</v>
      </c>
      <c r="K7" s="633">
        <v>230</v>
      </c>
      <c r="L7" s="429">
        <f t="shared" si="4"/>
        <v>21.375464684014869</v>
      </c>
      <c r="M7" s="429">
        <f t="shared" si="5"/>
        <v>20.909090909090907</v>
      </c>
      <c r="N7" s="533">
        <v>3614</v>
      </c>
      <c r="O7" s="546">
        <v>2633</v>
      </c>
      <c r="P7" s="293"/>
      <c r="Q7" s="293"/>
      <c r="R7" s="293"/>
    </row>
    <row r="8" spans="1:18" ht="18" customHeight="1">
      <c r="A8" s="551" t="s">
        <v>328</v>
      </c>
      <c r="B8" s="552">
        <v>2681</v>
      </c>
      <c r="C8" s="532">
        <f t="shared" si="2"/>
        <v>1147</v>
      </c>
      <c r="D8" s="534">
        <v>1096</v>
      </c>
      <c r="E8" s="44">
        <f t="shared" si="0"/>
        <v>445</v>
      </c>
      <c r="F8" s="44">
        <f t="shared" si="3"/>
        <v>40.602189781021899</v>
      </c>
      <c r="G8" s="44">
        <f t="shared" si="1"/>
        <v>38.796861377506538</v>
      </c>
      <c r="H8" s="44">
        <f>SUM(E8/E57)*100</f>
        <v>9.8804334335216681E-2</v>
      </c>
      <c r="I8" s="533">
        <v>250</v>
      </c>
      <c r="J8" s="533">
        <v>310</v>
      </c>
      <c r="K8" s="633">
        <v>0</v>
      </c>
      <c r="L8" s="429">
        <f t="shared" si="4"/>
        <v>0</v>
      </c>
      <c r="M8" s="429">
        <f t="shared" si="5"/>
        <v>0</v>
      </c>
      <c r="N8" s="533">
        <v>897</v>
      </c>
      <c r="O8" s="429">
        <v>445</v>
      </c>
      <c r="P8" s="293"/>
      <c r="Q8" s="293"/>
      <c r="R8" s="293"/>
    </row>
    <row r="9" spans="1:18" ht="18" customHeight="1">
      <c r="A9" s="551" t="s">
        <v>154</v>
      </c>
      <c r="B9" s="552">
        <v>272</v>
      </c>
      <c r="C9" s="532">
        <f t="shared" si="2"/>
        <v>119</v>
      </c>
      <c r="D9" s="534">
        <v>187</v>
      </c>
      <c r="E9" s="44">
        <f t="shared" si="0"/>
        <v>82</v>
      </c>
      <c r="F9" s="44">
        <f t="shared" si="3"/>
        <v>43.850267379679138</v>
      </c>
      <c r="G9" s="44">
        <f t="shared" si="1"/>
        <v>68.907563025210081</v>
      </c>
      <c r="H9" s="44">
        <f>SUM(E9/E57)*100</f>
        <v>1.8206641383118578E-2</v>
      </c>
      <c r="I9" s="533">
        <v>23</v>
      </c>
      <c r="J9" s="533">
        <v>3</v>
      </c>
      <c r="K9" s="429">
        <v>22</v>
      </c>
      <c r="L9" s="429">
        <f t="shared" si="4"/>
        <v>733.33333333333326</v>
      </c>
      <c r="M9" s="429">
        <f t="shared" si="5"/>
        <v>95.652173913043484</v>
      </c>
      <c r="N9" s="533">
        <v>96</v>
      </c>
      <c r="O9" s="429">
        <v>60</v>
      </c>
      <c r="P9" s="293"/>
      <c r="Q9" s="293"/>
      <c r="R9" s="293"/>
    </row>
    <row r="10" spans="1:18" ht="18" customHeight="1">
      <c r="A10" s="551" t="s">
        <v>155</v>
      </c>
      <c r="B10" s="552"/>
      <c r="C10" s="532">
        <f t="shared" si="2"/>
        <v>0</v>
      </c>
      <c r="D10" s="534">
        <v>1146</v>
      </c>
      <c r="E10" s="44">
        <f t="shared" si="0"/>
        <v>1097</v>
      </c>
      <c r="F10" s="44">
        <f t="shared" si="3"/>
        <v>95.724258289703315</v>
      </c>
      <c r="G10" s="44"/>
      <c r="H10" s="44">
        <f>SUM(E10/E57)*100</f>
        <v>0.2435693365522083</v>
      </c>
      <c r="I10" s="537"/>
      <c r="J10" s="537">
        <v>277</v>
      </c>
      <c r="K10" s="633">
        <v>201</v>
      </c>
      <c r="L10" s="429">
        <f t="shared" si="4"/>
        <v>72.563176895306853</v>
      </c>
      <c r="M10" s="429"/>
      <c r="N10" s="537">
        <v>0</v>
      </c>
      <c r="O10" s="429">
        <v>896</v>
      </c>
      <c r="P10" s="293"/>
      <c r="Q10" s="293"/>
      <c r="R10" s="293"/>
    </row>
    <row r="11" spans="1:18" ht="18" customHeight="1">
      <c r="A11" s="553" t="s">
        <v>225</v>
      </c>
      <c r="B11" s="552">
        <v>96395</v>
      </c>
      <c r="C11" s="532">
        <f t="shared" si="2"/>
        <v>40990</v>
      </c>
      <c r="D11" s="534">
        <v>41118</v>
      </c>
      <c r="E11" s="44">
        <f t="shared" si="0"/>
        <v>0</v>
      </c>
      <c r="F11" s="44">
        <f t="shared" si="3"/>
        <v>0</v>
      </c>
      <c r="G11" s="44">
        <f t="shared" ref="G11:G24" si="6">(E11/C11)*100</f>
        <v>0</v>
      </c>
      <c r="H11" s="44">
        <f>SUM(E11/E57)*100</f>
        <v>0</v>
      </c>
      <c r="I11" s="533">
        <v>8340</v>
      </c>
      <c r="J11" s="533">
        <v>8650</v>
      </c>
      <c r="K11" s="633">
        <v>0</v>
      </c>
      <c r="L11" s="429">
        <f t="shared" si="4"/>
        <v>0</v>
      </c>
      <c r="M11" s="429">
        <f t="shared" si="5"/>
        <v>0</v>
      </c>
      <c r="N11" s="533">
        <v>32650</v>
      </c>
      <c r="O11" s="429">
        <v>0</v>
      </c>
      <c r="P11" s="332" t="s">
        <v>271</v>
      </c>
      <c r="Q11" s="293"/>
      <c r="R11" s="293"/>
    </row>
    <row r="12" spans="1:18" ht="18" customHeight="1">
      <c r="A12" s="553" t="s">
        <v>234</v>
      </c>
      <c r="B12" s="552">
        <v>16154</v>
      </c>
      <c r="C12" s="532">
        <f t="shared" si="2"/>
        <v>5865</v>
      </c>
      <c r="D12" s="534">
        <v>8250.2000000000007</v>
      </c>
      <c r="E12" s="44">
        <f t="shared" si="0"/>
        <v>7730</v>
      </c>
      <c r="F12" s="44">
        <f t="shared" si="3"/>
        <v>93.694698310343981</v>
      </c>
      <c r="G12" s="44">
        <f t="shared" si="6"/>
        <v>131.79880647911341</v>
      </c>
      <c r="H12" s="44">
        <f>SUM(E12/E57)*100</f>
        <v>1.71630899867691</v>
      </c>
      <c r="I12" s="533">
        <v>1180</v>
      </c>
      <c r="J12" s="533">
        <v>1900</v>
      </c>
      <c r="K12" s="633">
        <v>1550</v>
      </c>
      <c r="L12" s="429">
        <f t="shared" si="4"/>
        <v>81.578947368421055</v>
      </c>
      <c r="M12" s="429">
        <f t="shared" si="5"/>
        <v>131.35593220338984</v>
      </c>
      <c r="N12" s="533">
        <v>4685</v>
      </c>
      <c r="O12" s="429">
        <v>6180</v>
      </c>
      <c r="P12" s="293">
        <f>K4+K11+K12</f>
        <v>1882</v>
      </c>
      <c r="Q12" s="293"/>
      <c r="R12" s="293"/>
    </row>
    <row r="13" spans="1:18" ht="18" customHeight="1">
      <c r="A13" s="518" t="s">
        <v>235</v>
      </c>
      <c r="B13" s="552">
        <v>15797</v>
      </c>
      <c r="C13" s="532">
        <f t="shared" si="2"/>
        <v>6633</v>
      </c>
      <c r="D13" s="534">
        <v>6045</v>
      </c>
      <c r="E13" s="44">
        <f t="shared" si="0"/>
        <v>6689.5</v>
      </c>
      <c r="F13" s="44">
        <f t="shared" si="3"/>
        <v>110.66170388751033</v>
      </c>
      <c r="G13" s="44">
        <f t="shared" si="6"/>
        <v>100.85180159807025</v>
      </c>
      <c r="H13" s="44">
        <f>SUM(E13/E57)*100</f>
        <v>1.4852844821020943</v>
      </c>
      <c r="I13" s="533">
        <v>1401</v>
      </c>
      <c r="J13" s="533">
        <v>1280</v>
      </c>
      <c r="K13" s="633">
        <v>1356</v>
      </c>
      <c r="L13" s="429">
        <f t="shared" si="4"/>
        <v>105.9375</v>
      </c>
      <c r="M13" s="429">
        <f t="shared" si="5"/>
        <v>96.788008565310491</v>
      </c>
      <c r="N13" s="533">
        <v>5232</v>
      </c>
      <c r="O13" s="429">
        <v>5333.5</v>
      </c>
      <c r="P13" s="293"/>
      <c r="Q13" s="293"/>
      <c r="R13" s="293"/>
    </row>
    <row r="14" spans="1:18" ht="18" customHeight="1">
      <c r="A14" s="518" t="s">
        <v>222</v>
      </c>
      <c r="B14" s="552">
        <v>16010</v>
      </c>
      <c r="C14" s="532">
        <f t="shared" si="2"/>
        <v>6200</v>
      </c>
      <c r="D14" s="534">
        <v>4951.5</v>
      </c>
      <c r="E14" s="44">
        <f t="shared" si="0"/>
        <v>6582.1</v>
      </c>
      <c r="F14" s="44">
        <f t="shared" si="3"/>
        <v>132.93143491871152</v>
      </c>
      <c r="G14" s="44">
        <f t="shared" si="6"/>
        <v>106.16290322580646</v>
      </c>
      <c r="H14" s="44">
        <f>SUM(E14/E57)*100</f>
        <v>1.4614382225344489</v>
      </c>
      <c r="I14" s="533">
        <v>1130</v>
      </c>
      <c r="J14" s="598">
        <v>1219.5</v>
      </c>
      <c r="K14" s="633">
        <v>889.8</v>
      </c>
      <c r="L14" s="429">
        <f t="shared" si="4"/>
        <v>72.964329643296438</v>
      </c>
      <c r="M14" s="429">
        <f t="shared" si="5"/>
        <v>78.743362831858406</v>
      </c>
      <c r="N14" s="533">
        <v>5070</v>
      </c>
      <c r="O14" s="429">
        <v>5692.3</v>
      </c>
      <c r="P14" s="293"/>
      <c r="Q14" s="293"/>
      <c r="R14" s="293"/>
    </row>
    <row r="15" spans="1:18" ht="18" customHeight="1">
      <c r="A15" s="518" t="s">
        <v>218</v>
      </c>
      <c r="B15" s="552">
        <v>10757</v>
      </c>
      <c r="C15" s="532">
        <f t="shared" si="2"/>
        <v>4187</v>
      </c>
      <c r="D15" s="534">
        <v>4032.6</v>
      </c>
      <c r="E15" s="44">
        <f t="shared" si="0"/>
        <v>4169.3</v>
      </c>
      <c r="F15" s="44">
        <f t="shared" si="3"/>
        <v>103.38987253880872</v>
      </c>
      <c r="G15" s="44">
        <f t="shared" si="6"/>
        <v>99.577262956770966</v>
      </c>
      <c r="H15" s="44">
        <f>SUM(E15/E57)*100</f>
        <v>0.92571890144678404</v>
      </c>
      <c r="I15" s="533">
        <v>720</v>
      </c>
      <c r="J15" s="598">
        <v>875.9</v>
      </c>
      <c r="K15" s="633">
        <v>862</v>
      </c>
      <c r="L15" s="429">
        <f t="shared" si="4"/>
        <v>98.413060851695406</v>
      </c>
      <c r="M15" s="429">
        <f t="shared" si="5"/>
        <v>119.72222222222221</v>
      </c>
      <c r="N15" s="533">
        <v>3467</v>
      </c>
      <c r="O15" s="429">
        <v>3307.3</v>
      </c>
      <c r="P15" s="293"/>
      <c r="Q15" s="293"/>
      <c r="R15" s="293"/>
    </row>
    <row r="16" spans="1:18" ht="18" customHeight="1">
      <c r="A16" s="518" t="s">
        <v>223</v>
      </c>
      <c r="B16" s="552">
        <v>5280</v>
      </c>
      <c r="C16" s="532">
        <f t="shared" si="2"/>
        <v>1920</v>
      </c>
      <c r="D16" s="534">
        <v>1653.2</v>
      </c>
      <c r="E16" s="44">
        <f t="shared" si="0"/>
        <v>821.8</v>
      </c>
      <c r="F16" s="44">
        <f t="shared" si="3"/>
        <v>49.709654004355187</v>
      </c>
      <c r="G16" s="44">
        <f t="shared" si="6"/>
        <v>42.802083333333329</v>
      </c>
      <c r="H16" s="44">
        <f>SUM(E16/E57)*100</f>
        <v>0.18246607181276642</v>
      </c>
      <c r="I16" s="533">
        <v>350</v>
      </c>
      <c r="J16" s="598">
        <v>426.5</v>
      </c>
      <c r="K16" s="633">
        <v>74</v>
      </c>
      <c r="L16" s="429">
        <f t="shared" si="4"/>
        <v>17.35052754982415</v>
      </c>
      <c r="M16" s="429">
        <f t="shared" si="5"/>
        <v>21.142857142857142</v>
      </c>
      <c r="N16" s="533">
        <v>1570</v>
      </c>
      <c r="O16" s="429">
        <v>747.8</v>
      </c>
      <c r="P16" s="293"/>
      <c r="Q16" s="293"/>
      <c r="R16" s="293"/>
    </row>
    <row r="17" spans="1:18" ht="18" customHeight="1">
      <c r="A17" s="518" t="s">
        <v>87</v>
      </c>
      <c r="B17" s="552">
        <v>20980</v>
      </c>
      <c r="C17" s="532">
        <f t="shared" si="2"/>
        <v>5888</v>
      </c>
      <c r="D17" s="534">
        <v>3151</v>
      </c>
      <c r="E17" s="44">
        <f t="shared" si="0"/>
        <v>5621</v>
      </c>
      <c r="F17" s="44">
        <f t="shared" si="3"/>
        <v>178.3878133925738</v>
      </c>
      <c r="G17" s="44">
        <f t="shared" si="6"/>
        <v>95.465353260869563</v>
      </c>
      <c r="H17" s="44">
        <f>SUM(E17/E57)*100</f>
        <v>1.2480430635915796</v>
      </c>
      <c r="I17" s="533">
        <v>2020</v>
      </c>
      <c r="J17" s="533">
        <v>650</v>
      </c>
      <c r="K17" s="633">
        <v>1630</v>
      </c>
      <c r="L17" s="429">
        <f t="shared" si="4"/>
        <v>250.76923076923077</v>
      </c>
      <c r="M17" s="429">
        <f t="shared" si="5"/>
        <v>80.693069306930695</v>
      </c>
      <c r="N17" s="533">
        <v>3868</v>
      </c>
      <c r="O17" s="429">
        <v>3991</v>
      </c>
      <c r="P17" s="293"/>
      <c r="Q17" s="293"/>
      <c r="R17" s="293"/>
    </row>
    <row r="18" spans="1:18" ht="18" customHeight="1">
      <c r="A18" s="554" t="s">
        <v>294</v>
      </c>
      <c r="B18" s="552">
        <v>9030</v>
      </c>
      <c r="C18" s="532">
        <f t="shared" si="2"/>
        <v>4160</v>
      </c>
      <c r="D18" s="534">
        <v>4341</v>
      </c>
      <c r="E18" s="44">
        <f t="shared" si="0"/>
        <v>5150</v>
      </c>
      <c r="F18" s="44">
        <f t="shared" si="3"/>
        <v>118.63625892651464</v>
      </c>
      <c r="G18" s="44">
        <f t="shared" si="6"/>
        <v>123.79807692307692</v>
      </c>
      <c r="H18" s="44">
        <f>SUM(E18/E57)*100</f>
        <v>1.1434658917446425</v>
      </c>
      <c r="I18" s="533">
        <v>710</v>
      </c>
      <c r="J18" s="533">
        <v>730</v>
      </c>
      <c r="K18" s="633">
        <v>1150</v>
      </c>
      <c r="L18" s="429">
        <f t="shared" si="4"/>
        <v>157.53424657534248</v>
      </c>
      <c r="M18" s="429">
        <f t="shared" si="5"/>
        <v>161.97183098591549</v>
      </c>
      <c r="N18" s="533">
        <v>3450</v>
      </c>
      <c r="O18" s="429">
        <v>4000</v>
      </c>
      <c r="P18" s="293"/>
      <c r="Q18" s="293"/>
      <c r="R18" s="293"/>
    </row>
    <row r="19" spans="1:18" ht="18" customHeight="1">
      <c r="A19" s="554" t="s">
        <v>146</v>
      </c>
      <c r="B19" s="552">
        <v>2656</v>
      </c>
      <c r="C19" s="532">
        <f t="shared" si="2"/>
        <v>923</v>
      </c>
      <c r="D19" s="534">
        <v>688</v>
      </c>
      <c r="E19" s="44">
        <f t="shared" si="0"/>
        <v>720</v>
      </c>
      <c r="F19" s="44">
        <f t="shared" si="3"/>
        <v>104.65116279069768</v>
      </c>
      <c r="G19" s="44">
        <f t="shared" si="6"/>
        <v>78.006500541711816</v>
      </c>
      <c r="H19" s="44">
        <f>SUM(E19/E57)*100</f>
        <v>0.15986319263226068</v>
      </c>
      <c r="I19" s="533">
        <v>205</v>
      </c>
      <c r="J19" s="533">
        <v>75</v>
      </c>
      <c r="K19" s="633">
        <v>80</v>
      </c>
      <c r="L19" s="429"/>
      <c r="M19" s="429">
        <f t="shared" si="5"/>
        <v>39.024390243902438</v>
      </c>
      <c r="N19" s="533">
        <v>718</v>
      </c>
      <c r="O19" s="429">
        <v>640</v>
      </c>
      <c r="P19" s="293" t="s">
        <v>369</v>
      </c>
      <c r="Q19" s="293"/>
      <c r="R19" s="293"/>
    </row>
    <row r="20" spans="1:18" ht="18" customHeight="1">
      <c r="A20" s="554" t="s">
        <v>156</v>
      </c>
      <c r="B20" s="552">
        <v>80499</v>
      </c>
      <c r="C20" s="532">
        <f t="shared" si="2"/>
        <v>35259</v>
      </c>
      <c r="D20" s="534">
        <v>34136</v>
      </c>
      <c r="E20" s="44">
        <f t="shared" si="0"/>
        <v>34344</v>
      </c>
      <c r="F20" s="44">
        <f t="shared" si="3"/>
        <v>100.60932739629716</v>
      </c>
      <c r="G20" s="44">
        <f t="shared" si="6"/>
        <v>97.404917893303832</v>
      </c>
      <c r="H20" s="44">
        <f>SUM(E20/E57)*100</f>
        <v>7.6254742885588351</v>
      </c>
      <c r="I20" s="533">
        <v>6220</v>
      </c>
      <c r="J20" s="533">
        <v>6682</v>
      </c>
      <c r="K20" s="633">
        <v>6720</v>
      </c>
      <c r="L20" s="429">
        <f t="shared" si="4"/>
        <v>100.56869200838072</v>
      </c>
      <c r="M20" s="429">
        <f t="shared" si="5"/>
        <v>108.03858520900323</v>
      </c>
      <c r="N20" s="533">
        <v>29039</v>
      </c>
      <c r="O20" s="429">
        <v>27624</v>
      </c>
      <c r="P20" s="294">
        <f>K14+K15+K16+K17+K18+K19+K20+K21+K22+K23+K24+K25+K26+K27+K52</f>
        <v>19515.399999999998</v>
      </c>
      <c r="Q20" s="293"/>
      <c r="R20" s="293"/>
    </row>
    <row r="21" spans="1:18" ht="18" customHeight="1">
      <c r="A21" s="554" t="s">
        <v>224</v>
      </c>
      <c r="B21" s="552">
        <v>35105</v>
      </c>
      <c r="C21" s="532">
        <f t="shared" si="2"/>
        <v>14870</v>
      </c>
      <c r="D21" s="534">
        <v>15857</v>
      </c>
      <c r="E21" s="44">
        <f t="shared" si="0"/>
        <v>18609</v>
      </c>
      <c r="F21" s="44">
        <f t="shared" si="3"/>
        <v>117.35511130730907</v>
      </c>
      <c r="G21" s="44">
        <f t="shared" si="6"/>
        <v>125.14458641560189</v>
      </c>
      <c r="H21" s="44">
        <f>SUM(E21/E57)*100</f>
        <v>4.1317974329079705</v>
      </c>
      <c r="I21" s="533">
        <v>2950</v>
      </c>
      <c r="J21" s="533">
        <v>3274</v>
      </c>
      <c r="K21" s="633">
        <v>4126</v>
      </c>
      <c r="L21" s="429">
        <f t="shared" si="4"/>
        <v>126.02321319486866</v>
      </c>
      <c r="M21" s="429">
        <f t="shared" si="5"/>
        <v>139.86440677966101</v>
      </c>
      <c r="N21" s="533">
        <v>11920</v>
      </c>
      <c r="O21" s="546">
        <v>14483</v>
      </c>
      <c r="P21" s="293"/>
      <c r="Q21" s="293"/>
      <c r="R21" s="293"/>
    </row>
    <row r="22" spans="1:18" ht="18" customHeight="1">
      <c r="A22" s="554" t="s">
        <v>157</v>
      </c>
      <c r="B22" s="552">
        <v>1281</v>
      </c>
      <c r="C22" s="532">
        <f t="shared" si="2"/>
        <v>546</v>
      </c>
      <c r="D22" s="534">
        <v>457.4</v>
      </c>
      <c r="E22" s="44">
        <f t="shared" si="0"/>
        <v>805.90000000000009</v>
      </c>
      <c r="F22" s="44">
        <f t="shared" si="3"/>
        <v>176.19151727153479</v>
      </c>
      <c r="G22" s="44">
        <f t="shared" si="6"/>
        <v>147.60073260073261</v>
      </c>
      <c r="H22" s="44">
        <f>SUM(E22/E57)*100</f>
        <v>0.17893575964213737</v>
      </c>
      <c r="I22" s="533">
        <v>96</v>
      </c>
      <c r="J22" s="598">
        <v>105.6</v>
      </c>
      <c r="K22" s="429">
        <v>184.3</v>
      </c>
      <c r="L22" s="429">
        <f t="shared" si="4"/>
        <v>174.52651515151518</v>
      </c>
      <c r="M22" s="429">
        <f t="shared" si="5"/>
        <v>191.97916666666669</v>
      </c>
      <c r="N22" s="533">
        <v>450</v>
      </c>
      <c r="O22" s="546">
        <v>621.6</v>
      </c>
      <c r="P22" s="293"/>
      <c r="Q22" s="293"/>
      <c r="R22" s="293"/>
    </row>
    <row r="23" spans="1:18" ht="18" customHeight="1">
      <c r="A23" s="554" t="s">
        <v>236</v>
      </c>
      <c r="B23" s="552">
        <v>2035</v>
      </c>
      <c r="C23" s="532">
        <f t="shared" si="2"/>
        <v>965</v>
      </c>
      <c r="D23" s="534">
        <v>1198.9000000000001</v>
      </c>
      <c r="E23" s="44">
        <f t="shared" si="0"/>
        <v>475</v>
      </c>
      <c r="F23" s="44">
        <f t="shared" si="3"/>
        <v>39.619651347068142</v>
      </c>
      <c r="G23" s="44">
        <f t="shared" si="6"/>
        <v>49.222797927461137</v>
      </c>
      <c r="H23" s="44">
        <f>SUM(E23/E57)*100</f>
        <v>0.10546530069489421</v>
      </c>
      <c r="I23" s="533">
        <v>190</v>
      </c>
      <c r="J23" s="598">
        <v>270</v>
      </c>
      <c r="K23" s="633">
        <v>65</v>
      </c>
      <c r="L23" s="429">
        <f t="shared" si="4"/>
        <v>24.074074074074073</v>
      </c>
      <c r="M23" s="429">
        <f t="shared" si="5"/>
        <v>34.210526315789473</v>
      </c>
      <c r="N23" s="533">
        <v>775</v>
      </c>
      <c r="O23" s="546">
        <v>410</v>
      </c>
      <c r="P23" s="293"/>
      <c r="Q23" s="293"/>
      <c r="R23" s="293"/>
    </row>
    <row r="24" spans="1:18" ht="18" customHeight="1">
      <c r="A24" s="554" t="s">
        <v>176</v>
      </c>
      <c r="B24" s="552">
        <v>5349</v>
      </c>
      <c r="C24" s="532">
        <f t="shared" si="2"/>
        <v>1565</v>
      </c>
      <c r="D24" s="534">
        <v>1378.3</v>
      </c>
      <c r="E24" s="44">
        <f t="shared" si="0"/>
        <v>3375.3999999999996</v>
      </c>
      <c r="F24" s="44">
        <f t="shared" si="3"/>
        <v>244.89588623666836</v>
      </c>
      <c r="G24" s="44">
        <f t="shared" si="6"/>
        <v>215.6805111821086</v>
      </c>
      <c r="H24" s="44">
        <f>SUM(E24/E57)*100</f>
        <v>0.74944752834851758</v>
      </c>
      <c r="I24" s="533">
        <v>350</v>
      </c>
      <c r="J24" s="598">
        <v>100</v>
      </c>
      <c r="K24" s="633">
        <v>991.3</v>
      </c>
      <c r="L24" s="429">
        <f t="shared" si="4"/>
        <v>991.30000000000007</v>
      </c>
      <c r="M24" s="429">
        <f t="shared" si="5"/>
        <v>283.22857142857146</v>
      </c>
      <c r="N24" s="533">
        <v>1215</v>
      </c>
      <c r="O24" s="546">
        <v>2384.1</v>
      </c>
      <c r="P24" s="293"/>
      <c r="Q24" s="293"/>
      <c r="R24" s="293"/>
    </row>
    <row r="25" spans="1:18" s="422" customFormat="1" ht="18" customHeight="1">
      <c r="A25" s="555" t="s">
        <v>217</v>
      </c>
      <c r="B25" s="552">
        <v>12850</v>
      </c>
      <c r="C25" s="532">
        <f t="shared" si="2"/>
        <v>3490</v>
      </c>
      <c r="D25" s="534">
        <v>1934</v>
      </c>
      <c r="E25" s="44">
        <f t="shared" si="0"/>
        <v>5590</v>
      </c>
      <c r="F25" s="44">
        <f t="shared" si="3"/>
        <v>289.03826266804549</v>
      </c>
      <c r="G25" s="44">
        <f t="shared" ref="G25:G49" si="7">(E25/C25)*100</f>
        <v>160.17191977077363</v>
      </c>
      <c r="H25" s="44">
        <f>SUM(E25/E57)*100</f>
        <v>1.2411600650199128</v>
      </c>
      <c r="I25" s="538">
        <v>1020</v>
      </c>
      <c r="J25" s="808">
        <v>337</v>
      </c>
      <c r="K25" s="429">
        <v>1250</v>
      </c>
      <c r="L25" s="429">
        <f t="shared" si="4"/>
        <v>370.919881305638</v>
      </c>
      <c r="M25" s="429">
        <f t="shared" si="5"/>
        <v>122.54901960784315</v>
      </c>
      <c r="N25" s="538">
        <v>2470</v>
      </c>
      <c r="O25" s="546">
        <v>4340</v>
      </c>
      <c r="P25" s="421"/>
      <c r="Q25" s="421" t="s">
        <v>216</v>
      </c>
      <c r="R25" s="421"/>
    </row>
    <row r="26" spans="1:18" ht="18" customHeight="1">
      <c r="A26" s="518" t="s">
        <v>237</v>
      </c>
      <c r="B26" s="552">
        <v>736</v>
      </c>
      <c r="C26" s="532">
        <f t="shared" si="2"/>
        <v>311</v>
      </c>
      <c r="D26" s="534">
        <v>333</v>
      </c>
      <c r="E26" s="44">
        <f t="shared" si="0"/>
        <v>406</v>
      </c>
      <c r="F26" s="44">
        <f t="shared" si="3"/>
        <v>121.92192192192192</v>
      </c>
      <c r="G26" s="44">
        <f t="shared" si="7"/>
        <v>130.54662379421222</v>
      </c>
      <c r="H26" s="44">
        <f>SUM(E26/E57)*100</f>
        <v>9.0145078067635886E-2</v>
      </c>
      <c r="I26" s="533">
        <v>60</v>
      </c>
      <c r="J26" s="598">
        <v>65</v>
      </c>
      <c r="K26" s="429">
        <v>117</v>
      </c>
      <c r="L26" s="429">
        <f t="shared" si="4"/>
        <v>180</v>
      </c>
      <c r="M26" s="429">
        <f t="shared" si="5"/>
        <v>195</v>
      </c>
      <c r="N26" s="533">
        <v>251</v>
      </c>
      <c r="O26" s="546">
        <v>289</v>
      </c>
      <c r="P26" s="268"/>
      <c r="Q26" s="293"/>
      <c r="R26" s="293"/>
    </row>
    <row r="27" spans="1:18" ht="18" customHeight="1">
      <c r="A27" s="518" t="s">
        <v>238</v>
      </c>
      <c r="B27" s="552">
        <v>8624</v>
      </c>
      <c r="C27" s="532">
        <f t="shared" si="2"/>
        <v>2145</v>
      </c>
      <c r="D27" s="534">
        <v>3547</v>
      </c>
      <c r="E27" s="44">
        <f t="shared" si="0"/>
        <v>5384</v>
      </c>
      <c r="F27" s="44">
        <f t="shared" si="3"/>
        <v>151.79024527769946</v>
      </c>
      <c r="G27" s="44">
        <f t="shared" si="7"/>
        <v>251.002331002331</v>
      </c>
      <c r="H27" s="44">
        <f>SUM(E27/E57)*100</f>
        <v>1.1954214293501271</v>
      </c>
      <c r="I27" s="533">
        <v>450</v>
      </c>
      <c r="J27" s="598">
        <v>700</v>
      </c>
      <c r="K27" s="429">
        <v>950</v>
      </c>
      <c r="L27" s="429">
        <f t="shared" si="4"/>
        <v>135.71428571428572</v>
      </c>
      <c r="M27" s="429">
        <f t="shared" si="5"/>
        <v>211.11111111111111</v>
      </c>
      <c r="N27" s="533">
        <v>1695</v>
      </c>
      <c r="O27" s="546">
        <v>4434</v>
      </c>
      <c r="P27" s="294"/>
      <c r="Q27" s="293"/>
      <c r="R27" s="293"/>
    </row>
    <row r="28" spans="1:18" ht="18" customHeight="1">
      <c r="A28" s="518" t="s">
        <v>295</v>
      </c>
      <c r="B28" s="552">
        <v>2035</v>
      </c>
      <c r="C28" s="532">
        <f t="shared" si="2"/>
        <v>807</v>
      </c>
      <c r="D28" s="534">
        <v>773</v>
      </c>
      <c r="E28" s="44">
        <f t="shared" si="0"/>
        <v>1328</v>
      </c>
      <c r="F28" s="44">
        <f t="shared" si="3"/>
        <v>171.79818887451489</v>
      </c>
      <c r="G28" s="44">
        <f t="shared" si="7"/>
        <v>164.56009913258984</v>
      </c>
      <c r="H28" s="44">
        <f>SUM(E28/E57)*100</f>
        <v>0.29485877752172529</v>
      </c>
      <c r="I28" s="533">
        <v>155</v>
      </c>
      <c r="J28" s="598">
        <v>165</v>
      </c>
      <c r="K28" s="429">
        <v>250</v>
      </c>
      <c r="L28" s="429">
        <f t="shared" si="4"/>
        <v>151.5151515151515</v>
      </c>
      <c r="M28" s="429">
        <f t="shared" si="5"/>
        <v>161.29032258064515</v>
      </c>
      <c r="N28" s="533">
        <v>652</v>
      </c>
      <c r="O28" s="546">
        <v>1078</v>
      </c>
      <c r="P28" s="293"/>
      <c r="Q28" s="293"/>
      <c r="R28" s="293"/>
    </row>
    <row r="29" spans="1:18" ht="18" customHeight="1">
      <c r="A29" s="518" t="s">
        <v>226</v>
      </c>
      <c r="B29" s="552">
        <v>873</v>
      </c>
      <c r="C29" s="532">
        <f t="shared" si="2"/>
        <v>344</v>
      </c>
      <c r="D29" s="534">
        <v>396</v>
      </c>
      <c r="E29" s="44">
        <f t="shared" si="0"/>
        <v>360</v>
      </c>
      <c r="F29" s="44">
        <f t="shared" si="3"/>
        <v>90.909090909090907</v>
      </c>
      <c r="G29" s="44">
        <f t="shared" si="7"/>
        <v>104.65116279069768</v>
      </c>
      <c r="H29" s="44">
        <f>SUM(E29/E57)*100</f>
        <v>7.9931596316130338E-2</v>
      </c>
      <c r="I29" s="533">
        <v>67</v>
      </c>
      <c r="J29" s="598">
        <v>61</v>
      </c>
      <c r="K29" s="429">
        <v>60</v>
      </c>
      <c r="L29" s="429">
        <f t="shared" si="4"/>
        <v>98.360655737704917</v>
      </c>
      <c r="M29" s="429">
        <f t="shared" si="5"/>
        <v>89.552238805970148</v>
      </c>
      <c r="N29" s="533">
        <v>277</v>
      </c>
      <c r="O29" s="546">
        <v>300</v>
      </c>
      <c r="P29" s="293"/>
      <c r="Q29" s="293"/>
      <c r="R29" s="293"/>
    </row>
    <row r="30" spans="1:18" ht="18" customHeight="1">
      <c r="A30" s="518" t="s">
        <v>227</v>
      </c>
      <c r="B30" s="552">
        <v>1031</v>
      </c>
      <c r="C30" s="532">
        <f t="shared" si="2"/>
        <v>405</v>
      </c>
      <c r="D30" s="534">
        <v>492.8</v>
      </c>
      <c r="E30" s="44">
        <f t="shared" si="0"/>
        <v>498.20000000000005</v>
      </c>
      <c r="F30" s="44">
        <f t="shared" si="3"/>
        <v>101.09577922077924</v>
      </c>
      <c r="G30" s="44">
        <f t="shared" si="7"/>
        <v>123.01234567901236</v>
      </c>
      <c r="H30" s="44">
        <f>SUM(E30/E57)*100</f>
        <v>0.11061644801304484</v>
      </c>
      <c r="I30" s="533">
        <v>90</v>
      </c>
      <c r="J30" s="598">
        <v>95.4</v>
      </c>
      <c r="K30" s="633">
        <v>95.4</v>
      </c>
      <c r="L30" s="429">
        <f t="shared" si="4"/>
        <v>100</v>
      </c>
      <c r="M30" s="429">
        <f t="shared" si="5"/>
        <v>106</v>
      </c>
      <c r="N30" s="533">
        <v>315</v>
      </c>
      <c r="O30" s="546">
        <v>402.8</v>
      </c>
      <c r="P30" s="294"/>
      <c r="Q30" s="293"/>
      <c r="R30" s="293"/>
    </row>
    <row r="31" spans="1:18" ht="18" customHeight="1">
      <c r="A31" s="556" t="s">
        <v>239</v>
      </c>
      <c r="B31" s="552">
        <v>1120</v>
      </c>
      <c r="C31" s="532">
        <f t="shared" si="2"/>
        <v>537</v>
      </c>
      <c r="D31" s="534">
        <v>753.9</v>
      </c>
      <c r="E31" s="44">
        <f t="shared" si="0"/>
        <v>433.8</v>
      </c>
      <c r="F31" s="44">
        <f t="shared" si="3"/>
        <v>57.540787902904903</v>
      </c>
      <c r="G31" s="44">
        <f t="shared" si="7"/>
        <v>80.782122905027933</v>
      </c>
      <c r="H31" s="44">
        <f>SUM(E31/E57)*100</f>
        <v>9.6317573560937064E-2</v>
      </c>
      <c r="I31" s="533">
        <v>91</v>
      </c>
      <c r="J31" s="598">
        <v>197</v>
      </c>
      <c r="K31" s="633">
        <v>0</v>
      </c>
      <c r="L31" s="429">
        <f t="shared" si="4"/>
        <v>0</v>
      </c>
      <c r="M31" s="429">
        <f t="shared" si="5"/>
        <v>0</v>
      </c>
      <c r="N31" s="533">
        <v>446</v>
      </c>
      <c r="O31" s="546">
        <v>433.8</v>
      </c>
      <c r="P31" s="293"/>
      <c r="Q31" s="293"/>
      <c r="R31" s="293"/>
    </row>
    <row r="32" spans="1:18" ht="18" customHeight="1">
      <c r="A32" s="556" t="s">
        <v>296</v>
      </c>
      <c r="B32" s="552">
        <v>5958</v>
      </c>
      <c r="C32" s="532">
        <f t="shared" si="2"/>
        <v>3202</v>
      </c>
      <c r="D32" s="534">
        <v>1870</v>
      </c>
      <c r="E32" s="44">
        <f t="shared" si="0"/>
        <v>1830</v>
      </c>
      <c r="F32" s="44">
        <f t="shared" si="3"/>
        <v>97.860962566844918</v>
      </c>
      <c r="G32" s="44">
        <f t="shared" si="7"/>
        <v>57.151780137414121</v>
      </c>
      <c r="H32" s="44">
        <f>SUM(E32/E57)*100</f>
        <v>0.40631894794032924</v>
      </c>
      <c r="I32" s="533">
        <v>402</v>
      </c>
      <c r="J32" s="598">
        <v>350</v>
      </c>
      <c r="K32" s="429">
        <v>360</v>
      </c>
      <c r="L32" s="429">
        <f t="shared" si="4"/>
        <v>102.85714285714285</v>
      </c>
      <c r="M32" s="429">
        <f t="shared" si="5"/>
        <v>89.552238805970148</v>
      </c>
      <c r="N32" s="533">
        <v>2800</v>
      </c>
      <c r="O32" s="546">
        <v>1470</v>
      </c>
      <c r="P32" s="293"/>
      <c r="Q32" s="293"/>
      <c r="R32" s="293"/>
    </row>
    <row r="33" spans="1:18" ht="18" customHeight="1">
      <c r="A33" s="556" t="s">
        <v>298</v>
      </c>
      <c r="B33" s="552">
        <v>3458</v>
      </c>
      <c r="C33" s="532">
        <f t="shared" si="2"/>
        <v>1563</v>
      </c>
      <c r="D33" s="534">
        <v>1510</v>
      </c>
      <c r="E33" s="44">
        <f t="shared" si="0"/>
        <v>1670</v>
      </c>
      <c r="F33" s="44">
        <f t="shared" si="3"/>
        <v>110.59602649006624</v>
      </c>
      <c r="G33" s="44">
        <f t="shared" si="7"/>
        <v>106.84580934101086</v>
      </c>
      <c r="H33" s="44">
        <f>SUM(E33/E57)*100</f>
        <v>0.37079379402204909</v>
      </c>
      <c r="I33" s="533">
        <v>325</v>
      </c>
      <c r="J33" s="598">
        <v>320</v>
      </c>
      <c r="K33" s="429">
        <v>340</v>
      </c>
      <c r="L33" s="429">
        <f t="shared" si="4"/>
        <v>106.25</v>
      </c>
      <c r="M33" s="429">
        <f t="shared" si="5"/>
        <v>104.61538461538463</v>
      </c>
      <c r="N33" s="533">
        <v>1238</v>
      </c>
      <c r="O33" s="546">
        <v>1330</v>
      </c>
      <c r="P33" s="293"/>
      <c r="Q33" s="293"/>
      <c r="R33" s="293"/>
    </row>
    <row r="34" spans="1:18" ht="18" customHeight="1">
      <c r="A34" s="518" t="s">
        <v>297</v>
      </c>
      <c r="B34" s="552">
        <v>15204</v>
      </c>
      <c r="C34" s="532">
        <f t="shared" si="2"/>
        <v>6694</v>
      </c>
      <c r="D34" s="534">
        <v>5020</v>
      </c>
      <c r="E34" s="44">
        <f t="shared" si="0"/>
        <v>5870</v>
      </c>
      <c r="F34" s="44">
        <f t="shared" si="3"/>
        <v>116.93227091633467</v>
      </c>
      <c r="G34" s="44">
        <f t="shared" si="7"/>
        <v>87.690469076785178</v>
      </c>
      <c r="H34" s="44">
        <f>SUM(E34/E57)*100</f>
        <v>1.3033290843769032</v>
      </c>
      <c r="I34" s="533">
        <v>1537</v>
      </c>
      <c r="J34" s="598">
        <v>1160</v>
      </c>
      <c r="K34" s="429">
        <v>1240</v>
      </c>
      <c r="L34" s="429">
        <f t="shared" si="4"/>
        <v>106.89655172413792</v>
      </c>
      <c r="M34" s="429">
        <f t="shared" si="5"/>
        <v>80.676642810670145</v>
      </c>
      <c r="N34" s="533">
        <v>5157</v>
      </c>
      <c r="O34" s="546">
        <v>4630</v>
      </c>
      <c r="P34" s="293"/>
      <c r="Q34" s="293"/>
      <c r="R34" s="293"/>
    </row>
    <row r="35" spans="1:18" ht="18" customHeight="1">
      <c r="A35" s="518" t="s">
        <v>180</v>
      </c>
      <c r="B35" s="552">
        <v>17231</v>
      </c>
      <c r="C35" s="532">
        <f t="shared" si="2"/>
        <v>6981</v>
      </c>
      <c r="D35" s="534">
        <v>6370</v>
      </c>
      <c r="E35" s="44">
        <f t="shared" ref="E35:E57" si="8">K35+O35</f>
        <v>11300</v>
      </c>
      <c r="F35" s="44">
        <f t="shared" si="3"/>
        <v>177.3940345368917</v>
      </c>
      <c r="G35" s="44">
        <f t="shared" si="7"/>
        <v>161.86792723105572</v>
      </c>
      <c r="H35" s="44">
        <f>SUM(E35/E57)*100</f>
        <v>2.5089639954785357</v>
      </c>
      <c r="I35" s="533">
        <v>1290</v>
      </c>
      <c r="J35" s="598">
        <v>1500</v>
      </c>
      <c r="K35" s="429">
        <v>2500</v>
      </c>
      <c r="L35" s="429">
        <f t="shared" si="4"/>
        <v>166.66666666666669</v>
      </c>
      <c r="M35" s="429">
        <f t="shared" si="5"/>
        <v>193.79844961240309</v>
      </c>
      <c r="N35" s="533">
        <v>5691</v>
      </c>
      <c r="O35" s="546">
        <v>8800</v>
      </c>
      <c r="P35" s="293" t="s">
        <v>272</v>
      </c>
      <c r="Q35" s="293"/>
      <c r="R35" s="293"/>
    </row>
    <row r="36" spans="1:18" ht="18" customHeight="1">
      <c r="A36" s="518" t="s">
        <v>240</v>
      </c>
      <c r="B36" s="552">
        <v>46813</v>
      </c>
      <c r="C36" s="532">
        <f t="shared" ref="C36:C57" si="9">I36+N36</f>
        <v>18984</v>
      </c>
      <c r="D36" s="534">
        <v>17515</v>
      </c>
      <c r="E36" s="44">
        <f t="shared" si="8"/>
        <v>26433</v>
      </c>
      <c r="F36" s="44">
        <f t="shared" si="3"/>
        <v>150.91635740793606</v>
      </c>
      <c r="G36" s="44">
        <f t="shared" si="7"/>
        <v>139.23830594184577</v>
      </c>
      <c r="H36" s="44">
        <f>SUM(E36/E57)*100</f>
        <v>5.8689774595118704</v>
      </c>
      <c r="I36" s="533">
        <v>4315</v>
      </c>
      <c r="J36" s="598">
        <v>3100</v>
      </c>
      <c r="K36" s="429">
        <v>4589</v>
      </c>
      <c r="L36" s="429">
        <f t="shared" si="4"/>
        <v>148.03225806451613</v>
      </c>
      <c r="M36" s="429">
        <f t="shared" si="5"/>
        <v>106.34994206257242</v>
      </c>
      <c r="N36" s="533">
        <v>14669</v>
      </c>
      <c r="O36" s="546">
        <v>21844</v>
      </c>
      <c r="P36" s="293">
        <f>K35+K36+K37</f>
        <v>9589</v>
      </c>
      <c r="Q36" s="293"/>
      <c r="R36" s="293"/>
    </row>
    <row r="37" spans="1:18" ht="18" customHeight="1">
      <c r="A37" s="556" t="s">
        <v>241</v>
      </c>
      <c r="B37" s="552">
        <v>26886</v>
      </c>
      <c r="C37" s="532">
        <f t="shared" si="9"/>
        <v>12171</v>
      </c>
      <c r="D37" s="534">
        <v>13100</v>
      </c>
      <c r="E37" s="44">
        <f t="shared" si="8"/>
        <v>11850</v>
      </c>
      <c r="F37" s="44">
        <f t="shared" si="3"/>
        <v>90.458015267175568</v>
      </c>
      <c r="G37" s="44">
        <f t="shared" si="7"/>
        <v>97.362583189548928</v>
      </c>
      <c r="H37" s="44">
        <f>SUM(E37/E57)*100</f>
        <v>2.631081712072624</v>
      </c>
      <c r="I37" s="533">
        <v>2362</v>
      </c>
      <c r="J37" s="598">
        <v>3300</v>
      </c>
      <c r="K37" s="429">
        <v>2500</v>
      </c>
      <c r="L37" s="429">
        <f t="shared" si="4"/>
        <v>75.757575757575751</v>
      </c>
      <c r="M37" s="429">
        <f t="shared" si="5"/>
        <v>105.84250635055039</v>
      </c>
      <c r="N37" s="533">
        <v>9809</v>
      </c>
      <c r="O37" s="546">
        <v>9350</v>
      </c>
      <c r="P37" s="293"/>
      <c r="Q37" s="293"/>
      <c r="R37" s="293"/>
    </row>
    <row r="38" spans="1:18" ht="18" customHeight="1">
      <c r="A38" s="556" t="s">
        <v>228</v>
      </c>
      <c r="B38" s="552">
        <v>1494</v>
      </c>
      <c r="C38" s="532">
        <f t="shared" si="9"/>
        <v>706</v>
      </c>
      <c r="D38" s="534">
        <v>688</v>
      </c>
      <c r="E38" s="44">
        <f t="shared" si="8"/>
        <v>850.3</v>
      </c>
      <c r="F38" s="44">
        <f t="shared" si="3"/>
        <v>123.59011627906975</v>
      </c>
      <c r="G38" s="44">
        <f t="shared" si="7"/>
        <v>120.43909348441926</v>
      </c>
      <c r="H38" s="44">
        <f>SUM(E38/E57)*100</f>
        <v>0.18879398985446008</v>
      </c>
      <c r="I38" s="533">
        <v>145</v>
      </c>
      <c r="J38" s="598">
        <v>163</v>
      </c>
      <c r="K38" s="429">
        <v>273</v>
      </c>
      <c r="L38" s="429">
        <f t="shared" si="4"/>
        <v>167.48466257668713</v>
      </c>
      <c r="M38" s="429">
        <f t="shared" si="5"/>
        <v>188.27586206896552</v>
      </c>
      <c r="N38" s="533">
        <v>561</v>
      </c>
      <c r="O38" s="546">
        <v>577.29999999999995</v>
      </c>
      <c r="P38" s="293"/>
      <c r="Q38" s="293"/>
      <c r="R38" s="293"/>
    </row>
    <row r="39" spans="1:18" ht="18" customHeight="1">
      <c r="A39" s="557" t="s">
        <v>229</v>
      </c>
      <c r="B39" s="552">
        <v>2816</v>
      </c>
      <c r="C39" s="532">
        <f t="shared" si="9"/>
        <v>1212</v>
      </c>
      <c r="D39" s="534">
        <v>1440</v>
      </c>
      <c r="E39" s="44">
        <f t="shared" si="8"/>
        <v>1530</v>
      </c>
      <c r="F39" s="44">
        <f t="shared" si="3"/>
        <v>106.25</v>
      </c>
      <c r="G39" s="44">
        <f t="shared" si="7"/>
        <v>126.23762376237624</v>
      </c>
      <c r="H39" s="44">
        <f>SUM(E39/E57)*100</f>
        <v>0.33970928434355396</v>
      </c>
      <c r="I39" s="533">
        <v>253</v>
      </c>
      <c r="J39" s="598">
        <v>240</v>
      </c>
      <c r="K39" s="429">
        <v>220</v>
      </c>
      <c r="L39" s="429">
        <f t="shared" si="4"/>
        <v>91.666666666666657</v>
      </c>
      <c r="M39" s="429">
        <f t="shared" si="5"/>
        <v>86.956521739130437</v>
      </c>
      <c r="N39" s="533">
        <v>959</v>
      </c>
      <c r="O39" s="546">
        <v>1310</v>
      </c>
      <c r="P39" s="294"/>
      <c r="Q39" s="294"/>
      <c r="R39" s="293"/>
    </row>
    <row r="40" spans="1:18" ht="18" customHeight="1">
      <c r="A40" s="556" t="s">
        <v>230</v>
      </c>
      <c r="B40" s="552">
        <v>0</v>
      </c>
      <c r="C40" s="532">
        <f t="shared" si="9"/>
        <v>0</v>
      </c>
      <c r="D40" s="534">
        <v>234</v>
      </c>
      <c r="E40" s="44">
        <f t="shared" si="8"/>
        <v>0</v>
      </c>
      <c r="F40" s="44">
        <f t="shared" si="3"/>
        <v>0</v>
      </c>
      <c r="G40" s="44" t="e">
        <f t="shared" si="7"/>
        <v>#DIV/0!</v>
      </c>
      <c r="H40" s="44">
        <f>SUM(E40/E57)*100</f>
        <v>0</v>
      </c>
      <c r="I40" s="533">
        <v>0</v>
      </c>
      <c r="J40" s="598">
        <v>0</v>
      </c>
      <c r="K40" s="633">
        <v>0</v>
      </c>
      <c r="L40" s="429" t="e">
        <f t="shared" si="4"/>
        <v>#DIV/0!</v>
      </c>
      <c r="M40" s="429"/>
      <c r="N40" s="533">
        <v>0</v>
      </c>
      <c r="O40" s="546">
        <v>0</v>
      </c>
      <c r="P40" s="293"/>
      <c r="Q40" s="293"/>
      <c r="R40" s="293"/>
    </row>
    <row r="41" spans="1:18" ht="18" customHeight="1">
      <c r="A41" s="558" t="s">
        <v>231</v>
      </c>
      <c r="B41" s="552">
        <v>0</v>
      </c>
      <c r="C41" s="532">
        <f t="shared" si="9"/>
        <v>0</v>
      </c>
      <c r="D41" s="534">
        <v>780</v>
      </c>
      <c r="E41" s="44">
        <f t="shared" si="8"/>
        <v>0</v>
      </c>
      <c r="F41" s="44">
        <f t="shared" si="3"/>
        <v>0</v>
      </c>
      <c r="G41" s="44" t="e">
        <f t="shared" si="7"/>
        <v>#DIV/0!</v>
      </c>
      <c r="H41" s="44">
        <f>SUM(E41/E57)*100</f>
        <v>0</v>
      </c>
      <c r="I41" s="533">
        <v>0</v>
      </c>
      <c r="J41" s="598">
        <v>0</v>
      </c>
      <c r="K41" s="633">
        <v>0</v>
      </c>
      <c r="L41" s="429"/>
      <c r="M41" s="429"/>
      <c r="N41" s="533">
        <v>0</v>
      </c>
      <c r="O41" s="546">
        <v>0</v>
      </c>
      <c r="P41" s="294"/>
      <c r="Q41" s="293"/>
      <c r="R41" s="293"/>
    </row>
    <row r="42" spans="1:18" ht="18" customHeight="1">
      <c r="A42" s="558" t="s">
        <v>242</v>
      </c>
      <c r="B42" s="552">
        <v>836</v>
      </c>
      <c r="C42" s="532">
        <f t="shared" si="9"/>
        <v>354</v>
      </c>
      <c r="D42" s="534">
        <v>226</v>
      </c>
      <c r="E42" s="44">
        <f t="shared" si="8"/>
        <v>309</v>
      </c>
      <c r="F42" s="44">
        <f t="shared" si="3"/>
        <v>136.72566371681415</v>
      </c>
      <c r="G42" s="44">
        <f t="shared" si="7"/>
        <v>87.288135593220346</v>
      </c>
      <c r="H42" s="44">
        <f>SUM(E42/E57)*100</f>
        <v>6.8607953504678548E-2</v>
      </c>
      <c r="I42" s="533">
        <v>56</v>
      </c>
      <c r="J42" s="598">
        <v>42</v>
      </c>
      <c r="K42" s="845">
        <v>101</v>
      </c>
      <c r="L42" s="429">
        <f t="shared" si="4"/>
        <v>240.47619047619045</v>
      </c>
      <c r="M42" s="429">
        <f t="shared" si="5"/>
        <v>180.35714285714286</v>
      </c>
      <c r="N42" s="533">
        <v>298</v>
      </c>
      <c r="O42" s="547">
        <v>208</v>
      </c>
      <c r="P42" s="293"/>
      <c r="Q42" s="293"/>
      <c r="R42" s="293"/>
    </row>
    <row r="43" spans="1:18" ht="18" customHeight="1">
      <c r="A43" s="558" t="s">
        <v>243</v>
      </c>
      <c r="B43" s="552">
        <v>475</v>
      </c>
      <c r="C43" s="532">
        <f t="shared" si="9"/>
        <v>206</v>
      </c>
      <c r="D43" s="534">
        <v>166</v>
      </c>
      <c r="E43" s="44">
        <f t="shared" si="8"/>
        <v>446</v>
      </c>
      <c r="F43" s="44">
        <f t="shared" si="3"/>
        <v>268.67469879518075</v>
      </c>
      <c r="G43" s="44">
        <f t="shared" si="7"/>
        <v>216.50485436893203</v>
      </c>
      <c r="H43" s="44">
        <f>SUM(E43/E57)*100</f>
        <v>9.9026366547205924E-2</v>
      </c>
      <c r="I43" s="533">
        <v>34</v>
      </c>
      <c r="J43" s="598">
        <v>58</v>
      </c>
      <c r="K43" s="845">
        <v>99</v>
      </c>
      <c r="L43" s="429">
        <f t="shared" si="4"/>
        <v>170.68965517241378</v>
      </c>
      <c r="M43" s="429">
        <f t="shared" si="5"/>
        <v>291.1764705882353</v>
      </c>
      <c r="N43" s="533">
        <v>172</v>
      </c>
      <c r="O43" s="547">
        <v>347</v>
      </c>
      <c r="P43" s="294"/>
      <c r="Q43" s="294"/>
      <c r="R43" s="293"/>
    </row>
    <row r="44" spans="1:18" ht="18" customHeight="1">
      <c r="A44" s="558" t="s">
        <v>368</v>
      </c>
      <c r="B44" s="552">
        <v>1414</v>
      </c>
      <c r="C44" s="532">
        <f t="shared" si="9"/>
        <v>600</v>
      </c>
      <c r="D44" s="534">
        <v>559</v>
      </c>
      <c r="E44" s="44">
        <f t="shared" si="8"/>
        <v>456</v>
      </c>
      <c r="F44" s="44">
        <f t="shared" si="3"/>
        <v>81.574239713774602</v>
      </c>
      <c r="G44" s="44">
        <f t="shared" si="7"/>
        <v>76</v>
      </c>
      <c r="H44" s="44">
        <f>SUM(E44/E57)*100</f>
        <v>0.10124668866709843</v>
      </c>
      <c r="I44" s="533">
        <v>120</v>
      </c>
      <c r="J44" s="598">
        <v>56</v>
      </c>
      <c r="K44" s="429">
        <v>90</v>
      </c>
      <c r="L44" s="429">
        <f t="shared" si="4"/>
        <v>160.71428571428572</v>
      </c>
      <c r="M44" s="429">
        <f t="shared" si="5"/>
        <v>75</v>
      </c>
      <c r="N44" s="533">
        <v>480</v>
      </c>
      <c r="O44" s="546">
        <v>366</v>
      </c>
      <c r="P44" s="293"/>
      <c r="Q44" s="293"/>
      <c r="R44" s="293"/>
    </row>
    <row r="45" spans="1:18" ht="18" customHeight="1">
      <c r="A45" s="558" t="s">
        <v>244</v>
      </c>
      <c r="B45" s="552">
        <v>280</v>
      </c>
      <c r="C45" s="532">
        <f t="shared" si="9"/>
        <v>106</v>
      </c>
      <c r="D45" s="534">
        <v>55</v>
      </c>
      <c r="E45" s="44">
        <f t="shared" si="8"/>
        <v>46</v>
      </c>
      <c r="F45" s="44">
        <f t="shared" si="3"/>
        <v>83.636363636363626</v>
      </c>
      <c r="G45" s="44">
        <f t="shared" si="7"/>
        <v>43.39622641509434</v>
      </c>
      <c r="H45" s="44">
        <f>SUM(E45/E57)*100</f>
        <v>1.0213481751505544E-2</v>
      </c>
      <c r="I45" s="533">
        <v>26</v>
      </c>
      <c r="J45" s="598">
        <v>4</v>
      </c>
      <c r="K45" s="429">
        <v>0</v>
      </c>
      <c r="L45" s="429"/>
      <c r="M45" s="429">
        <f t="shared" si="5"/>
        <v>0</v>
      </c>
      <c r="N45" s="533">
        <v>80</v>
      </c>
      <c r="O45" s="546">
        <v>46</v>
      </c>
      <c r="P45" s="293"/>
      <c r="Q45" s="293"/>
      <c r="R45" s="293"/>
    </row>
    <row r="46" spans="1:18" ht="18" customHeight="1">
      <c r="A46" s="556" t="s">
        <v>245</v>
      </c>
      <c r="B46" s="552">
        <v>957</v>
      </c>
      <c r="C46" s="532">
        <f t="shared" si="9"/>
        <v>490</v>
      </c>
      <c r="D46" s="534">
        <v>313</v>
      </c>
      <c r="E46" s="44">
        <f t="shared" si="8"/>
        <v>835</v>
      </c>
      <c r="F46" s="44">
        <f t="shared" si="3"/>
        <v>266.77316293929715</v>
      </c>
      <c r="G46" s="44">
        <f t="shared" si="7"/>
        <v>170.40816326530611</v>
      </c>
      <c r="H46" s="44">
        <f>SUM(E46/E57)*100</f>
        <v>0.18539689701102455</v>
      </c>
      <c r="I46" s="533">
        <v>85</v>
      </c>
      <c r="J46" s="598">
        <v>59</v>
      </c>
      <c r="K46" s="429">
        <v>195</v>
      </c>
      <c r="L46" s="429">
        <f t="shared" si="4"/>
        <v>330.50847457627117</v>
      </c>
      <c r="M46" s="429">
        <f t="shared" si="5"/>
        <v>229.41176470588235</v>
      </c>
      <c r="N46" s="533">
        <v>405</v>
      </c>
      <c r="O46" s="546">
        <v>640</v>
      </c>
      <c r="P46" s="294"/>
      <c r="Q46" s="293"/>
      <c r="R46" s="293"/>
    </row>
    <row r="47" spans="1:18" ht="18" customHeight="1">
      <c r="A47" s="556" t="s">
        <v>246</v>
      </c>
      <c r="B47" s="552">
        <v>0</v>
      </c>
      <c r="C47" s="532">
        <f t="shared" si="9"/>
        <v>0</v>
      </c>
      <c r="D47" s="534">
        <v>143</v>
      </c>
      <c r="E47" s="44">
        <f t="shared" si="8"/>
        <v>0</v>
      </c>
      <c r="F47" s="44">
        <f t="shared" si="3"/>
        <v>0</v>
      </c>
      <c r="G47" s="44" t="e">
        <f t="shared" si="7"/>
        <v>#DIV/0!</v>
      </c>
      <c r="H47" s="44">
        <f>SUM(E47/E57)*100</f>
        <v>0</v>
      </c>
      <c r="I47" s="533">
        <v>0</v>
      </c>
      <c r="J47" s="598">
        <v>63</v>
      </c>
      <c r="K47" s="429">
        <v>0</v>
      </c>
      <c r="L47" s="546">
        <f t="shared" si="4"/>
        <v>0</v>
      </c>
      <c r="M47" s="429"/>
      <c r="N47" s="533">
        <v>0</v>
      </c>
      <c r="O47" s="546">
        <v>0</v>
      </c>
      <c r="P47" s="293"/>
      <c r="Q47" s="293"/>
      <c r="R47" s="293"/>
    </row>
    <row r="48" spans="1:18" ht="18" customHeight="1">
      <c r="A48" s="556" t="s">
        <v>247</v>
      </c>
      <c r="B48" s="552">
        <v>663</v>
      </c>
      <c r="C48" s="532">
        <f t="shared" si="9"/>
        <v>311</v>
      </c>
      <c r="D48" s="534">
        <v>306</v>
      </c>
      <c r="E48" s="44">
        <f t="shared" si="8"/>
        <v>306</v>
      </c>
      <c r="F48" s="44">
        <f t="shared" si="3"/>
        <v>100</v>
      </c>
      <c r="G48" s="44">
        <f t="shared" si="7"/>
        <v>98.39228295819936</v>
      </c>
      <c r="H48" s="44">
        <f>SUM(E48/E57)*100</f>
        <v>6.7941856868710793E-2</v>
      </c>
      <c r="I48" s="533">
        <v>56</v>
      </c>
      <c r="J48" s="598">
        <v>79</v>
      </c>
      <c r="K48" s="429">
        <v>85</v>
      </c>
      <c r="L48" s="546">
        <f t="shared" si="4"/>
        <v>107.59493670886076</v>
      </c>
      <c r="M48" s="429">
        <f t="shared" si="5"/>
        <v>151.78571428571428</v>
      </c>
      <c r="N48" s="533">
        <v>255</v>
      </c>
      <c r="O48" s="546">
        <v>221</v>
      </c>
      <c r="P48" s="293"/>
      <c r="Q48" s="293"/>
      <c r="R48" s="293"/>
    </row>
    <row r="49" spans="1:18" ht="18" customHeight="1">
      <c r="A49" s="556" t="s">
        <v>248</v>
      </c>
      <c r="B49" s="552">
        <v>299</v>
      </c>
      <c r="C49" s="532">
        <f t="shared" si="9"/>
        <v>140</v>
      </c>
      <c r="D49" s="534">
        <v>93</v>
      </c>
      <c r="E49" s="44">
        <f t="shared" si="8"/>
        <v>478</v>
      </c>
      <c r="F49" s="44">
        <f t="shared" si="3"/>
        <v>513.97849462365593</v>
      </c>
      <c r="G49" s="44">
        <f t="shared" si="7"/>
        <v>341.42857142857139</v>
      </c>
      <c r="H49" s="44">
        <f>SUM(E49/E57)*100</f>
        <v>0.10613139733086197</v>
      </c>
      <c r="I49" s="533">
        <v>25</v>
      </c>
      <c r="J49" s="598">
        <v>29</v>
      </c>
      <c r="K49" s="429">
        <v>93</v>
      </c>
      <c r="L49" s="546">
        <f t="shared" si="4"/>
        <v>320.68965517241378</v>
      </c>
      <c r="M49" s="429">
        <f t="shared" si="5"/>
        <v>372</v>
      </c>
      <c r="N49" s="533">
        <v>115</v>
      </c>
      <c r="O49" s="546">
        <v>385</v>
      </c>
      <c r="P49" s="293"/>
      <c r="Q49" s="294"/>
      <c r="R49" s="293"/>
    </row>
    <row r="50" spans="1:18" ht="18" customHeight="1">
      <c r="A50" s="556" t="s">
        <v>293</v>
      </c>
      <c r="B50" s="559">
        <v>1055</v>
      </c>
      <c r="C50" s="532">
        <f t="shared" si="9"/>
        <v>479</v>
      </c>
      <c r="D50" s="534">
        <v>0</v>
      </c>
      <c r="E50" s="44">
        <f t="shared" si="8"/>
        <v>605</v>
      </c>
      <c r="F50" s="44" t="e">
        <f t="shared" si="3"/>
        <v>#DIV/0!</v>
      </c>
      <c r="G50" s="44"/>
      <c r="H50" s="44">
        <f>SUM(E50/E57)*100</f>
        <v>0.13432948825349683</v>
      </c>
      <c r="I50" s="533">
        <v>75</v>
      </c>
      <c r="J50" s="533"/>
      <c r="K50" s="429">
        <v>165</v>
      </c>
      <c r="L50" s="546"/>
      <c r="M50" s="429">
        <f t="shared" si="5"/>
        <v>220.00000000000003</v>
      </c>
      <c r="N50" s="533">
        <v>404</v>
      </c>
      <c r="O50" s="546">
        <v>440</v>
      </c>
      <c r="P50" s="293"/>
      <c r="Q50" s="293"/>
      <c r="R50" s="293"/>
    </row>
    <row r="51" spans="1:18" ht="18" customHeight="1">
      <c r="A51" s="556" t="s">
        <v>334</v>
      </c>
      <c r="B51" s="559">
        <v>1032</v>
      </c>
      <c r="C51" s="532">
        <f t="shared" si="9"/>
        <v>603</v>
      </c>
      <c r="D51" s="534"/>
      <c r="E51" s="44">
        <f t="shared" si="8"/>
        <v>498</v>
      </c>
      <c r="F51" s="44"/>
      <c r="G51" s="44"/>
      <c r="H51" s="44"/>
      <c r="I51" s="533">
        <v>88</v>
      </c>
      <c r="J51" s="533"/>
      <c r="K51" s="429">
        <v>100</v>
      </c>
      <c r="L51" s="546"/>
      <c r="M51" s="429">
        <f t="shared" si="5"/>
        <v>113.63636363636364</v>
      </c>
      <c r="N51" s="533">
        <v>515</v>
      </c>
      <c r="O51" s="546">
        <v>398</v>
      </c>
      <c r="P51" s="293"/>
      <c r="Q51" s="293"/>
      <c r="R51" s="293"/>
    </row>
    <row r="52" spans="1:18" ht="18" customHeight="1">
      <c r="A52" s="556" t="s">
        <v>333</v>
      </c>
      <c r="B52" s="559">
        <v>2706</v>
      </c>
      <c r="C52" s="532">
        <f t="shared" si="9"/>
        <v>551</v>
      </c>
      <c r="D52" s="534"/>
      <c r="E52" s="44">
        <f t="shared" si="8"/>
        <v>1828.4</v>
      </c>
      <c r="F52" s="44"/>
      <c r="G52" s="44"/>
      <c r="H52" s="44"/>
      <c r="I52" s="533">
        <v>140</v>
      </c>
      <c r="J52" s="533"/>
      <c r="K52" s="429">
        <v>426</v>
      </c>
      <c r="L52" s="546"/>
      <c r="M52" s="429">
        <f t="shared" si="5"/>
        <v>304.28571428571428</v>
      </c>
      <c r="N52" s="533">
        <v>411</v>
      </c>
      <c r="O52" s="546">
        <v>1402.4</v>
      </c>
      <c r="P52" s="293"/>
      <c r="Q52" s="293"/>
      <c r="R52" s="293"/>
    </row>
    <row r="53" spans="1:18" ht="18" customHeight="1">
      <c r="A53" s="557" t="s">
        <v>281</v>
      </c>
      <c r="B53" s="560"/>
      <c r="C53" s="532">
        <f t="shared" si="9"/>
        <v>0</v>
      </c>
      <c r="D53" s="534">
        <v>885.6</v>
      </c>
      <c r="E53" s="44">
        <f t="shared" si="8"/>
        <v>1737.5</v>
      </c>
      <c r="F53" s="44">
        <f t="shared" si="3"/>
        <v>196.19467028003612</v>
      </c>
      <c r="G53" s="44"/>
      <c r="H53" s="44">
        <f>SUM(E53/E57)*100</f>
        <v>0.38578096833132353</v>
      </c>
      <c r="I53" s="533"/>
      <c r="J53" s="533"/>
      <c r="K53" s="429"/>
      <c r="L53" s="546"/>
      <c r="M53" s="429"/>
      <c r="N53" s="533">
        <v>0</v>
      </c>
      <c r="O53" s="548">
        <v>1737.5</v>
      </c>
      <c r="P53" s="293"/>
      <c r="Q53" s="293"/>
      <c r="R53" s="293"/>
    </row>
    <row r="54" spans="1:18" ht="25.95" customHeight="1">
      <c r="A54" s="561" t="s">
        <v>20</v>
      </c>
      <c r="B54" s="543">
        <f>SUM(B4:B53)</f>
        <v>516027</v>
      </c>
      <c r="C54" s="532">
        <f t="shared" si="9"/>
        <v>211826</v>
      </c>
      <c r="D54" s="535">
        <f>SUM(D4:D53)</f>
        <v>208331.09999999998</v>
      </c>
      <c r="E54" s="534">
        <f t="shared" si="8"/>
        <v>193739.2</v>
      </c>
      <c r="F54" s="44">
        <f t="shared" si="3"/>
        <v>92.995812915114456</v>
      </c>
      <c r="G54" s="534">
        <f>E54/C54*100</f>
        <v>91.461482537554417</v>
      </c>
      <c r="H54" s="534">
        <f>E54/E57*100</f>
        <v>43.016343125027888</v>
      </c>
      <c r="I54" s="535">
        <f>SUM(I4:I53)</f>
        <v>42937</v>
      </c>
      <c r="J54" s="596">
        <f>SUM(J4:J53)</f>
        <v>42009.100000000006</v>
      </c>
      <c r="K54" s="628">
        <f>SUM(K4:K53)</f>
        <v>38218.1</v>
      </c>
      <c r="L54" s="546">
        <f t="shared" si="4"/>
        <v>90.975764774774973</v>
      </c>
      <c r="M54" s="429">
        <f>K54/I54*100</f>
        <v>89.009711903486505</v>
      </c>
      <c r="N54" s="805">
        <v>168889</v>
      </c>
      <c r="O54" s="535">
        <v>155521.1</v>
      </c>
      <c r="P54" s="293"/>
      <c r="Q54" s="293"/>
      <c r="R54" s="293"/>
    </row>
    <row r="55" spans="1:18" ht="18" customHeight="1">
      <c r="A55" s="561" t="s">
        <v>219</v>
      </c>
      <c r="B55" s="562">
        <v>131000</v>
      </c>
      <c r="C55" s="532">
        <f t="shared" si="9"/>
        <v>57800</v>
      </c>
      <c r="D55" s="534">
        <v>54800</v>
      </c>
      <c r="E55" s="534">
        <f t="shared" si="8"/>
        <v>57800</v>
      </c>
      <c r="F55" s="44">
        <f t="shared" si="3"/>
        <v>105.47445255474453</v>
      </c>
      <c r="G55" s="534">
        <f>E55/C55*100</f>
        <v>100</v>
      </c>
      <c r="H55" s="534">
        <f>E55/E57*100</f>
        <v>12.833461852978706</v>
      </c>
      <c r="I55" s="536">
        <v>11000</v>
      </c>
      <c r="J55" s="597">
        <v>10500</v>
      </c>
      <c r="K55" s="629">
        <v>11000</v>
      </c>
      <c r="L55" s="546">
        <f t="shared" si="4"/>
        <v>104.76190476190477</v>
      </c>
      <c r="M55" s="429">
        <f>K55/I55*100</f>
        <v>100</v>
      </c>
      <c r="N55" s="536">
        <v>46800</v>
      </c>
      <c r="O55" s="806">
        <v>46800</v>
      </c>
      <c r="P55" s="293"/>
      <c r="Q55" s="293"/>
      <c r="R55" s="293"/>
    </row>
    <row r="56" spans="1:18" ht="19.5" customHeight="1">
      <c r="A56" s="563" t="s">
        <v>21</v>
      </c>
      <c r="B56" s="559">
        <v>411760</v>
      </c>
      <c r="C56" s="532">
        <f t="shared" si="9"/>
        <v>167252</v>
      </c>
      <c r="D56" s="534">
        <f>D132</f>
        <v>166924.09999999998</v>
      </c>
      <c r="E56" s="534">
        <f t="shared" si="8"/>
        <v>198845.9</v>
      </c>
      <c r="F56" s="44">
        <f t="shared" si="3"/>
        <v>119.12354177737068</v>
      </c>
      <c r="G56" s="534">
        <f>E56/C56*100</f>
        <v>118.8899983258795</v>
      </c>
      <c r="H56" s="534">
        <f>E56/E57*100</f>
        <v>44.15019502199339</v>
      </c>
      <c r="I56" s="534">
        <f>I132</f>
        <v>31780</v>
      </c>
      <c r="J56" s="534">
        <f>J132</f>
        <v>33595.399999999994</v>
      </c>
      <c r="K56" s="630">
        <f>K132</f>
        <v>42113.599999999999</v>
      </c>
      <c r="L56" s="546">
        <f t="shared" si="4"/>
        <v>125.3552569697042</v>
      </c>
      <c r="M56" s="429">
        <f>K56/I56*100</f>
        <v>132.51604782882316</v>
      </c>
      <c r="N56" s="532">
        <v>135472</v>
      </c>
      <c r="O56" s="534">
        <v>156732.29999999999</v>
      </c>
      <c r="P56" s="293"/>
      <c r="Q56" s="293"/>
      <c r="R56" s="293"/>
    </row>
    <row r="57" spans="1:18" ht="33.6" customHeight="1">
      <c r="A57" s="563" t="s">
        <v>22</v>
      </c>
      <c r="B57" s="559">
        <f>B54+B55+B56</f>
        <v>1058787</v>
      </c>
      <c r="C57" s="532">
        <f t="shared" si="9"/>
        <v>436878</v>
      </c>
      <c r="D57" s="534">
        <f>D54+D55+D56</f>
        <v>430055.19999999995</v>
      </c>
      <c r="E57" s="534">
        <f t="shared" si="8"/>
        <v>450385.10000000003</v>
      </c>
      <c r="F57" s="44">
        <f>E57/D57*100</f>
        <v>104.7272768705041</v>
      </c>
      <c r="G57" s="534">
        <f>E57/C57*100</f>
        <v>103.09173270340919</v>
      </c>
      <c r="H57" s="534">
        <v>100</v>
      </c>
      <c r="I57" s="532">
        <f>SUM(I54:I56)</f>
        <v>85717</v>
      </c>
      <c r="J57" s="534">
        <f>J54+J55+J56</f>
        <v>86104.5</v>
      </c>
      <c r="K57" s="630">
        <f>K54+K55+K56</f>
        <v>91331.7</v>
      </c>
      <c r="L57" s="546">
        <f t="shared" si="4"/>
        <v>106.07076285211573</v>
      </c>
      <c r="M57" s="429">
        <f>K57/I57*100</f>
        <v>106.55027590792957</v>
      </c>
      <c r="N57" s="532">
        <v>351161</v>
      </c>
      <c r="O57" s="534">
        <v>359053.4</v>
      </c>
      <c r="P57" s="294"/>
      <c r="Q57" s="293"/>
      <c r="R57" s="293"/>
    </row>
    <row r="58" spans="1:18" ht="21" customHeight="1">
      <c r="A58" s="955" t="s">
        <v>109</v>
      </c>
      <c r="B58" s="955"/>
      <c r="C58" s="955"/>
      <c r="D58" s="955"/>
      <c r="E58" s="955"/>
      <c r="F58" s="955"/>
      <c r="G58" s="955"/>
      <c r="H58" s="955"/>
      <c r="I58" s="955"/>
      <c r="J58" s="955"/>
      <c r="K58" s="955"/>
      <c r="L58" s="955"/>
      <c r="M58" s="955"/>
      <c r="N58" s="955"/>
      <c r="O58" s="955"/>
      <c r="P58" s="293"/>
      <c r="Q58" s="293"/>
      <c r="R58" s="293"/>
    </row>
    <row r="59" spans="1:18" ht="16.95" customHeight="1">
      <c r="A59" s="518" t="s">
        <v>299</v>
      </c>
      <c r="B59" s="519">
        <v>7070</v>
      </c>
      <c r="C59" s="532">
        <f t="shared" ref="C59:C69" si="10">I59+N59</f>
        <v>2880</v>
      </c>
      <c r="D59" s="532">
        <v>3045.4</v>
      </c>
      <c r="E59" s="44">
        <f t="shared" ref="E59:E69" si="11">K59+O59</f>
        <v>2562.6999999999998</v>
      </c>
      <c r="F59" s="44">
        <f t="shared" ref="F59:F132" si="12">E59/D59*100</f>
        <v>84.149865370723049</v>
      </c>
      <c r="G59" s="44">
        <f t="shared" ref="G59:G131" si="13">(E59/C59)*100</f>
        <v>88.982638888888886</v>
      </c>
      <c r="H59" s="44">
        <f>(E59/E132)*100</f>
        <v>1.2887869450665062</v>
      </c>
      <c r="I59" s="532">
        <v>580</v>
      </c>
      <c r="J59" s="534">
        <v>600.29999999999995</v>
      </c>
      <c r="K59" s="429">
        <v>508.1</v>
      </c>
      <c r="L59" s="546">
        <f t="shared" si="4"/>
        <v>84.641012826919876</v>
      </c>
      <c r="M59" s="429">
        <f t="shared" ref="M59:M132" si="14">K59/I59*100</f>
        <v>87.603448275862078</v>
      </c>
      <c r="N59" s="532">
        <v>2300</v>
      </c>
      <c r="O59" s="546">
        <v>2054.6</v>
      </c>
      <c r="P59" s="293"/>
      <c r="Q59" s="293"/>
      <c r="R59" s="293"/>
    </row>
    <row r="60" spans="1:18" ht="16.95" customHeight="1">
      <c r="A60" s="518" t="s">
        <v>300</v>
      </c>
      <c r="B60" s="519">
        <v>2210</v>
      </c>
      <c r="C60" s="532">
        <f t="shared" si="10"/>
        <v>810</v>
      </c>
      <c r="D60" s="532">
        <v>1136.4000000000001</v>
      </c>
      <c r="E60" s="44">
        <f t="shared" si="11"/>
        <v>923</v>
      </c>
      <c r="F60" s="44">
        <f t="shared" si="12"/>
        <v>81.221400915170705</v>
      </c>
      <c r="G60" s="44">
        <f t="shared" si="13"/>
        <v>113.95061728395062</v>
      </c>
      <c r="H60" s="44">
        <f>(E60/E132)*100</f>
        <v>0.46417854227821648</v>
      </c>
      <c r="I60" s="533">
        <v>220</v>
      </c>
      <c r="J60" s="598">
        <v>430</v>
      </c>
      <c r="K60" s="429">
        <v>194</v>
      </c>
      <c r="L60" s="546">
        <f t="shared" si="4"/>
        <v>45.116279069767437</v>
      </c>
      <c r="M60" s="429">
        <f t="shared" si="14"/>
        <v>88.181818181818187</v>
      </c>
      <c r="N60" s="533">
        <v>590</v>
      </c>
      <c r="O60" s="546">
        <v>729</v>
      </c>
      <c r="P60" s="293"/>
      <c r="Q60" s="293"/>
      <c r="R60" s="293"/>
    </row>
    <row r="61" spans="1:18" ht="16.95" customHeight="1">
      <c r="A61" s="518" t="s">
        <v>301</v>
      </c>
      <c r="B61" s="519">
        <v>7465</v>
      </c>
      <c r="C61" s="532">
        <f t="shared" si="10"/>
        <v>2735</v>
      </c>
      <c r="D61" s="532">
        <v>3039</v>
      </c>
      <c r="E61" s="44">
        <f t="shared" si="11"/>
        <v>3640.3</v>
      </c>
      <c r="F61" s="44">
        <f t="shared" si="12"/>
        <v>119.7861138532412</v>
      </c>
      <c r="G61" s="44">
        <f t="shared" si="13"/>
        <v>133.10054844606947</v>
      </c>
      <c r="H61" s="44">
        <f>(E61/E132)*100</f>
        <v>1.8307141359213341</v>
      </c>
      <c r="I61" s="533">
        <v>615</v>
      </c>
      <c r="J61" s="598">
        <v>800</v>
      </c>
      <c r="K61" s="429">
        <v>950</v>
      </c>
      <c r="L61" s="546">
        <f t="shared" si="4"/>
        <v>118.75</v>
      </c>
      <c r="M61" s="429">
        <f t="shared" si="14"/>
        <v>154.47154471544715</v>
      </c>
      <c r="N61" s="533">
        <v>2120</v>
      </c>
      <c r="O61" s="546">
        <v>2690.3</v>
      </c>
      <c r="P61" s="293"/>
      <c r="Q61" s="293"/>
      <c r="R61" s="293"/>
    </row>
    <row r="62" spans="1:18" ht="16.95" customHeight="1">
      <c r="A62" s="518" t="s">
        <v>302</v>
      </c>
      <c r="B62" s="519">
        <v>3915</v>
      </c>
      <c r="C62" s="532">
        <f t="shared" si="10"/>
        <v>940</v>
      </c>
      <c r="D62" s="532">
        <v>856</v>
      </c>
      <c r="E62" s="44">
        <f t="shared" si="11"/>
        <v>1978</v>
      </c>
      <c r="F62" s="44">
        <f t="shared" si="12"/>
        <v>231.07476635514018</v>
      </c>
      <c r="G62" s="44">
        <f t="shared" si="13"/>
        <v>210.42553191489364</v>
      </c>
      <c r="H62" s="44">
        <f>(E62/E132)*100</f>
        <v>0.99474014802417354</v>
      </c>
      <c r="I62" s="533">
        <v>300</v>
      </c>
      <c r="J62" s="598">
        <v>413</v>
      </c>
      <c r="K62" s="429">
        <v>450</v>
      </c>
      <c r="L62" s="546">
        <f t="shared" si="4"/>
        <v>108.9588377723971</v>
      </c>
      <c r="M62" s="429">
        <f t="shared" si="14"/>
        <v>150</v>
      </c>
      <c r="N62" s="533">
        <v>640</v>
      </c>
      <c r="O62" s="546">
        <v>1528</v>
      </c>
      <c r="P62" s="293"/>
      <c r="Q62" s="293"/>
      <c r="R62" s="293"/>
    </row>
    <row r="63" spans="1:18" ht="16.95" customHeight="1">
      <c r="A63" s="518" t="s">
        <v>151</v>
      </c>
      <c r="B63" s="519">
        <v>12274</v>
      </c>
      <c r="C63" s="532">
        <f t="shared" si="10"/>
        <v>5640</v>
      </c>
      <c r="D63" s="532">
        <v>5700</v>
      </c>
      <c r="E63" s="44">
        <f t="shared" si="11"/>
        <v>4830</v>
      </c>
      <c r="F63" s="44">
        <f t="shared" si="12"/>
        <v>84.73684210526315</v>
      </c>
      <c r="G63" s="44">
        <f t="shared" si="13"/>
        <v>85.638297872340431</v>
      </c>
      <c r="H63" s="44">
        <f>(E63/E132)*100</f>
        <v>2.4290166405241447</v>
      </c>
      <c r="I63" s="533">
        <v>920</v>
      </c>
      <c r="J63" s="598">
        <v>950</v>
      </c>
      <c r="K63" s="429">
        <v>920</v>
      </c>
      <c r="L63" s="546">
        <f t="shared" si="4"/>
        <v>96.84210526315789</v>
      </c>
      <c r="M63" s="429">
        <f t="shared" si="14"/>
        <v>100</v>
      </c>
      <c r="N63" s="533">
        <v>4720</v>
      </c>
      <c r="O63" s="546">
        <v>3910</v>
      </c>
      <c r="P63" s="293"/>
      <c r="Q63" s="293"/>
      <c r="R63" s="293"/>
    </row>
    <row r="64" spans="1:18" ht="16.95" customHeight="1">
      <c r="A64" s="518" t="s">
        <v>249</v>
      </c>
      <c r="B64" s="519">
        <v>12680</v>
      </c>
      <c r="C64" s="532">
        <f t="shared" si="10"/>
        <v>5460</v>
      </c>
      <c r="D64" s="532">
        <v>6350</v>
      </c>
      <c r="E64" s="44">
        <f t="shared" si="11"/>
        <v>5140</v>
      </c>
      <c r="F64" s="44">
        <f t="shared" si="12"/>
        <v>80.944881889763778</v>
      </c>
      <c r="G64" s="44">
        <f t="shared" si="13"/>
        <v>94.139194139194132</v>
      </c>
      <c r="H64" s="44">
        <f>(E64/E132)*100</f>
        <v>2.5849162592741415</v>
      </c>
      <c r="I64" s="533">
        <v>920</v>
      </c>
      <c r="J64" s="598">
        <v>1200</v>
      </c>
      <c r="K64" s="429">
        <v>930</v>
      </c>
      <c r="L64" s="546">
        <f t="shared" si="4"/>
        <v>77.5</v>
      </c>
      <c r="M64" s="429">
        <f t="shared" si="14"/>
        <v>101.08695652173914</v>
      </c>
      <c r="N64" s="533">
        <v>4540</v>
      </c>
      <c r="O64" s="546">
        <v>4210</v>
      </c>
      <c r="P64" s="293"/>
      <c r="Q64" s="293"/>
      <c r="R64" s="293"/>
    </row>
    <row r="65" spans="1:18" ht="16.95" customHeight="1">
      <c r="A65" s="518" t="s">
        <v>152</v>
      </c>
      <c r="B65" s="519">
        <v>13555</v>
      </c>
      <c r="C65" s="532">
        <f t="shared" si="10"/>
        <v>6135</v>
      </c>
      <c r="D65" s="532">
        <v>6950</v>
      </c>
      <c r="E65" s="44">
        <f t="shared" si="11"/>
        <v>6310</v>
      </c>
      <c r="F65" s="44">
        <f t="shared" si="12"/>
        <v>90.791366906474821</v>
      </c>
      <c r="G65" s="44">
        <f t="shared" si="13"/>
        <v>102.85248573757131</v>
      </c>
      <c r="H65" s="44">
        <f>(E65/E132)*100</f>
        <v>3.1733115945563877</v>
      </c>
      <c r="I65" s="533">
        <v>1010</v>
      </c>
      <c r="J65" s="598">
        <v>1100</v>
      </c>
      <c r="K65" s="429">
        <v>1200</v>
      </c>
      <c r="L65" s="546">
        <f t="shared" si="4"/>
        <v>109.09090909090908</v>
      </c>
      <c r="M65" s="429">
        <f t="shared" si="14"/>
        <v>118.8118811881188</v>
      </c>
      <c r="N65" s="533">
        <v>5125</v>
      </c>
      <c r="O65" s="546">
        <v>5110</v>
      </c>
      <c r="P65" s="293"/>
      <c r="Q65" s="293"/>
      <c r="R65" s="293"/>
    </row>
    <row r="66" spans="1:18" ht="16.95" customHeight="1">
      <c r="A66" s="518" t="s">
        <v>250</v>
      </c>
      <c r="B66" s="519">
        <v>19390</v>
      </c>
      <c r="C66" s="532">
        <f t="shared" si="10"/>
        <v>7140</v>
      </c>
      <c r="D66" s="532">
        <v>9350</v>
      </c>
      <c r="E66" s="44">
        <f t="shared" si="11"/>
        <v>8950</v>
      </c>
      <c r="F66" s="44">
        <f t="shared" si="12"/>
        <v>95.721925133689851</v>
      </c>
      <c r="G66" s="44">
        <f t="shared" si="13"/>
        <v>125.35014005602241</v>
      </c>
      <c r="H66" s="44">
        <f>(E66/E132)*100</f>
        <v>4.5009728639111994</v>
      </c>
      <c r="I66" s="533">
        <v>1650</v>
      </c>
      <c r="J66" s="598">
        <v>2100</v>
      </c>
      <c r="K66" s="429">
        <v>2600</v>
      </c>
      <c r="L66" s="546">
        <f t="shared" si="4"/>
        <v>123.80952380952381</v>
      </c>
      <c r="M66" s="429">
        <f t="shared" si="14"/>
        <v>157.57575757575756</v>
      </c>
      <c r="N66" s="533">
        <v>5490</v>
      </c>
      <c r="O66" s="546">
        <v>6350</v>
      </c>
      <c r="P66" s="293"/>
      <c r="Q66" s="293"/>
      <c r="R66" s="293"/>
    </row>
    <row r="67" spans="1:18" ht="16.95" customHeight="1">
      <c r="A67" s="518" t="s">
        <v>251</v>
      </c>
      <c r="B67" s="519">
        <v>4781</v>
      </c>
      <c r="C67" s="532">
        <f t="shared" si="10"/>
        <v>1961</v>
      </c>
      <c r="D67" s="532">
        <v>2980</v>
      </c>
      <c r="E67" s="44">
        <f t="shared" si="11"/>
        <v>2600</v>
      </c>
      <c r="F67" s="44">
        <f t="shared" si="12"/>
        <v>87.24832214765101</v>
      </c>
      <c r="G67" s="44">
        <f t="shared" si="13"/>
        <v>132.58541560428353</v>
      </c>
      <c r="H67" s="44">
        <f>(E67/E132)*100</f>
        <v>1.3075451895161028</v>
      </c>
      <c r="I67" s="533">
        <v>350</v>
      </c>
      <c r="J67" s="598">
        <v>510</v>
      </c>
      <c r="K67" s="429">
        <v>500</v>
      </c>
      <c r="L67" s="546">
        <f t="shared" si="4"/>
        <v>98.039215686274503</v>
      </c>
      <c r="M67" s="429">
        <f t="shared" si="14"/>
        <v>142.85714285714286</v>
      </c>
      <c r="N67" s="533">
        <v>1611</v>
      </c>
      <c r="O67" s="546">
        <v>2100</v>
      </c>
      <c r="P67" s="293"/>
      <c r="Q67" s="293"/>
      <c r="R67" s="293"/>
    </row>
    <row r="68" spans="1:18" ht="16.95" customHeight="1">
      <c r="A68" s="518" t="s">
        <v>252</v>
      </c>
      <c r="B68" s="519">
        <v>1932</v>
      </c>
      <c r="C68" s="532">
        <f t="shared" si="10"/>
        <v>922</v>
      </c>
      <c r="D68" s="532">
        <v>1190</v>
      </c>
      <c r="E68" s="44">
        <f t="shared" si="11"/>
        <v>1211</v>
      </c>
      <c r="F68" s="44">
        <f t="shared" si="12"/>
        <v>101.76470588235293</v>
      </c>
      <c r="G68" s="44">
        <f t="shared" si="13"/>
        <v>131.34490238611713</v>
      </c>
      <c r="H68" s="44">
        <f>(E68/E132)*100</f>
        <v>0.60901431711692322</v>
      </c>
      <c r="I68" s="533">
        <v>150</v>
      </c>
      <c r="J68" s="598">
        <v>140</v>
      </c>
      <c r="K68" s="429">
        <v>260</v>
      </c>
      <c r="L68" s="546">
        <f t="shared" si="4"/>
        <v>185.71428571428572</v>
      </c>
      <c r="M68" s="429">
        <f t="shared" si="14"/>
        <v>173.33333333333334</v>
      </c>
      <c r="N68" s="533">
        <v>772</v>
      </c>
      <c r="O68" s="546">
        <v>951</v>
      </c>
      <c r="P68" s="293"/>
      <c r="Q68" s="293"/>
      <c r="R68" s="293"/>
    </row>
    <row r="69" spans="1:18" ht="16.95" customHeight="1">
      <c r="A69" s="518" t="s">
        <v>303</v>
      </c>
      <c r="B69" s="519">
        <v>4735</v>
      </c>
      <c r="C69" s="532">
        <f t="shared" si="10"/>
        <v>995</v>
      </c>
      <c r="D69" s="532">
        <v>1408</v>
      </c>
      <c r="E69" s="44">
        <f t="shared" si="11"/>
        <v>1525</v>
      </c>
      <c r="F69" s="44">
        <f t="shared" si="12"/>
        <v>108.30965909090908</v>
      </c>
      <c r="G69" s="44">
        <f t="shared" si="13"/>
        <v>153.26633165829148</v>
      </c>
      <c r="H69" s="44">
        <f>(E69/E132)*100</f>
        <v>0.76692554385079104</v>
      </c>
      <c r="I69" s="533">
        <v>310</v>
      </c>
      <c r="J69" s="598">
        <v>400</v>
      </c>
      <c r="K69" s="429">
        <v>420</v>
      </c>
      <c r="L69" s="546">
        <f t="shared" ref="L69:L132" si="15">K69/J69*100</f>
        <v>105</v>
      </c>
      <c r="M69" s="429">
        <f t="shared" si="14"/>
        <v>135.48387096774192</v>
      </c>
      <c r="N69" s="533">
        <v>685</v>
      </c>
      <c r="O69" s="546">
        <v>1105</v>
      </c>
      <c r="P69" s="293"/>
      <c r="Q69" s="293"/>
      <c r="R69" s="293"/>
    </row>
    <row r="70" spans="1:18" ht="16.95" customHeight="1">
      <c r="A70" s="518" t="s">
        <v>304</v>
      </c>
      <c r="B70" s="519">
        <v>30450</v>
      </c>
      <c r="C70" s="532">
        <f t="shared" ref="C70:C112" si="16">I70+N70</f>
        <v>13190</v>
      </c>
      <c r="D70" s="532">
        <v>12779.9</v>
      </c>
      <c r="E70" s="44">
        <f t="shared" ref="E70:E85" si="17">K70+O70</f>
        <v>12955</v>
      </c>
      <c r="F70" s="44">
        <f t="shared" si="12"/>
        <v>101.37012026698176</v>
      </c>
      <c r="G70" s="44">
        <f t="shared" si="13"/>
        <v>98.218347232752095</v>
      </c>
      <c r="H70" s="44">
        <f>(E70/E132)*100</f>
        <v>6.5150953577619655</v>
      </c>
      <c r="I70" s="533">
        <v>2600</v>
      </c>
      <c r="J70" s="598">
        <v>2516.4</v>
      </c>
      <c r="K70" s="429">
        <v>2700</v>
      </c>
      <c r="L70" s="546">
        <f t="shared" si="15"/>
        <v>107.29613733905579</v>
      </c>
      <c r="M70" s="429">
        <f t="shared" si="14"/>
        <v>103.84615384615385</v>
      </c>
      <c r="N70" s="533">
        <v>10590</v>
      </c>
      <c r="O70" s="546">
        <v>10255</v>
      </c>
      <c r="P70" s="293"/>
      <c r="Q70" s="293"/>
      <c r="R70" s="293"/>
    </row>
    <row r="71" spans="1:18" ht="16.95" customHeight="1">
      <c r="A71" s="518" t="s">
        <v>253</v>
      </c>
      <c r="B71" s="519">
        <v>6895</v>
      </c>
      <c r="C71" s="532">
        <f t="shared" si="16"/>
        <v>2915</v>
      </c>
      <c r="D71" s="532">
        <v>2919</v>
      </c>
      <c r="E71" s="44">
        <f t="shared" si="17"/>
        <v>2355</v>
      </c>
      <c r="F71" s="44">
        <f t="shared" si="12"/>
        <v>80.678314491264132</v>
      </c>
      <c r="G71" s="44">
        <f t="shared" si="13"/>
        <v>80.78902229845626</v>
      </c>
      <c r="H71" s="44">
        <f>(E71/E132)*100</f>
        <v>1.1843342005040085</v>
      </c>
      <c r="I71" s="533">
        <v>480</v>
      </c>
      <c r="J71" s="598">
        <v>445</v>
      </c>
      <c r="K71" s="429">
        <v>703</v>
      </c>
      <c r="L71" s="546">
        <f t="shared" si="15"/>
        <v>157.97752808988764</v>
      </c>
      <c r="M71" s="429">
        <f t="shared" si="14"/>
        <v>146.45833333333334</v>
      </c>
      <c r="N71" s="533">
        <v>2435</v>
      </c>
      <c r="O71" s="546">
        <v>1652</v>
      </c>
      <c r="P71" s="293"/>
      <c r="Q71" s="293"/>
      <c r="R71" s="293"/>
    </row>
    <row r="72" spans="1:18" ht="16.95" customHeight="1">
      <c r="A72" s="518" t="s">
        <v>254</v>
      </c>
      <c r="B72" s="519">
        <v>11760</v>
      </c>
      <c r="C72" s="532">
        <f t="shared" si="16"/>
        <v>4450</v>
      </c>
      <c r="D72" s="532">
        <v>5391</v>
      </c>
      <c r="E72" s="44">
        <f t="shared" si="17"/>
        <v>6381</v>
      </c>
      <c r="F72" s="44">
        <f t="shared" si="12"/>
        <v>118.36393989983304</v>
      </c>
      <c r="G72" s="44">
        <f t="shared" si="13"/>
        <v>143.3932584269663</v>
      </c>
      <c r="H72" s="44">
        <f>(E72/E132)*100</f>
        <v>3.2090176362700964</v>
      </c>
      <c r="I72" s="533">
        <v>890</v>
      </c>
      <c r="J72" s="598">
        <v>900</v>
      </c>
      <c r="K72" s="429">
        <v>930</v>
      </c>
      <c r="L72" s="546">
        <f t="shared" si="15"/>
        <v>103.33333333333334</v>
      </c>
      <c r="M72" s="429">
        <f t="shared" si="14"/>
        <v>104.49438202247192</v>
      </c>
      <c r="N72" s="533">
        <v>3560</v>
      </c>
      <c r="O72" s="546">
        <v>5451</v>
      </c>
      <c r="P72" s="293"/>
      <c r="Q72" s="293"/>
      <c r="R72" s="293"/>
    </row>
    <row r="73" spans="1:18" ht="16.95" customHeight="1">
      <c r="A73" s="518" t="s">
        <v>351</v>
      </c>
      <c r="B73" s="519">
        <v>4040</v>
      </c>
      <c r="C73" s="532">
        <f t="shared" si="16"/>
        <v>4040</v>
      </c>
      <c r="D73" s="532">
        <v>7055</v>
      </c>
      <c r="E73" s="44">
        <f t="shared" si="17"/>
        <v>3530</v>
      </c>
      <c r="F73" s="44">
        <f t="shared" si="12"/>
        <v>50.035435861091429</v>
      </c>
      <c r="G73" s="44">
        <f t="shared" si="13"/>
        <v>87.376237623762378</v>
      </c>
      <c r="H73" s="44">
        <f>(E73/E132)*100</f>
        <v>1.7752440457660932</v>
      </c>
      <c r="I73" s="533">
        <v>0</v>
      </c>
      <c r="J73" s="598">
        <v>1550</v>
      </c>
      <c r="K73" s="429">
        <v>0</v>
      </c>
      <c r="L73" s="546">
        <f t="shared" si="15"/>
        <v>0</v>
      </c>
      <c r="M73" s="429" t="e">
        <f t="shared" si="14"/>
        <v>#DIV/0!</v>
      </c>
      <c r="N73" s="533">
        <v>4040</v>
      </c>
      <c r="O73" s="546">
        <v>3530</v>
      </c>
      <c r="P73" s="293"/>
      <c r="Q73" s="293"/>
      <c r="R73" s="293"/>
    </row>
    <row r="74" spans="1:18" ht="16.95" customHeight="1">
      <c r="A74" s="518" t="s">
        <v>255</v>
      </c>
      <c r="B74" s="519">
        <v>820</v>
      </c>
      <c r="C74" s="532">
        <f t="shared" si="16"/>
        <v>1220</v>
      </c>
      <c r="D74" s="532">
        <v>1343.7</v>
      </c>
      <c r="E74" s="44">
        <f t="shared" si="17"/>
        <v>894.5</v>
      </c>
      <c r="F74" s="44">
        <f t="shared" si="12"/>
        <v>66.569918880702545</v>
      </c>
      <c r="G74" s="44">
        <f t="shared" si="13"/>
        <v>73.319672131147541</v>
      </c>
      <c r="H74" s="44">
        <f>(E74/E132)*100</f>
        <v>0.44984583539313611</v>
      </c>
      <c r="I74" s="533">
        <v>200</v>
      </c>
      <c r="J74" s="598">
        <v>200</v>
      </c>
      <c r="K74" s="429">
        <v>200</v>
      </c>
      <c r="L74" s="546">
        <f t="shared" si="15"/>
        <v>100</v>
      </c>
      <c r="M74" s="429">
        <f t="shared" si="14"/>
        <v>100</v>
      </c>
      <c r="N74" s="533">
        <v>1020</v>
      </c>
      <c r="O74" s="546">
        <v>694.5</v>
      </c>
      <c r="P74" s="293"/>
      <c r="Q74" s="293"/>
      <c r="R74" s="293"/>
    </row>
    <row r="75" spans="1:18" ht="16.95" customHeight="1">
      <c r="A75" s="518" t="s">
        <v>256</v>
      </c>
      <c r="B75" s="519">
        <v>2988</v>
      </c>
      <c r="C75" s="532">
        <f t="shared" si="16"/>
        <v>688</v>
      </c>
      <c r="D75" s="532">
        <v>597</v>
      </c>
      <c r="E75" s="44">
        <f t="shared" si="17"/>
        <v>2241</v>
      </c>
      <c r="F75" s="44">
        <f t="shared" si="12"/>
        <v>375.37688442211055</v>
      </c>
      <c r="G75" s="44">
        <f t="shared" si="13"/>
        <v>325.72674418604652</v>
      </c>
      <c r="H75" s="44">
        <f>(E75/E132)*100</f>
        <v>1.127003372963687</v>
      </c>
      <c r="I75" s="533">
        <v>160</v>
      </c>
      <c r="J75" s="598">
        <v>190</v>
      </c>
      <c r="K75" s="429">
        <v>550</v>
      </c>
      <c r="L75" s="546">
        <f t="shared" si="15"/>
        <v>289.4736842105263</v>
      </c>
      <c r="M75" s="429">
        <f t="shared" si="14"/>
        <v>343.75</v>
      </c>
      <c r="N75" s="533">
        <v>528</v>
      </c>
      <c r="O75" s="546">
        <v>1691</v>
      </c>
      <c r="P75" s="293"/>
      <c r="Q75" s="293"/>
      <c r="R75" s="293"/>
    </row>
    <row r="76" spans="1:18" ht="16.95" customHeight="1">
      <c r="A76" s="518" t="s">
        <v>257</v>
      </c>
      <c r="B76" s="519">
        <v>2856</v>
      </c>
      <c r="C76" s="532">
        <f t="shared" si="16"/>
        <v>555</v>
      </c>
      <c r="D76" s="532">
        <v>461</v>
      </c>
      <c r="E76" s="44">
        <f t="shared" si="17"/>
        <v>2402</v>
      </c>
      <c r="F76" s="44">
        <f t="shared" si="12"/>
        <v>521.04121475054228</v>
      </c>
      <c r="G76" s="44">
        <f t="shared" si="13"/>
        <v>432.7927927927928</v>
      </c>
      <c r="H76" s="44">
        <f>(E76/E132)*100</f>
        <v>1.2079705943144918</v>
      </c>
      <c r="I76" s="533">
        <v>135</v>
      </c>
      <c r="J76" s="598">
        <v>160</v>
      </c>
      <c r="K76" s="429">
        <v>587</v>
      </c>
      <c r="L76" s="546">
        <f t="shared" si="15"/>
        <v>366.875</v>
      </c>
      <c r="M76" s="429">
        <f t="shared" si="14"/>
        <v>434.81481481481478</v>
      </c>
      <c r="N76" s="533">
        <v>420</v>
      </c>
      <c r="O76" s="546">
        <v>1815</v>
      </c>
      <c r="P76" s="293"/>
      <c r="Q76" s="293"/>
      <c r="R76" s="293"/>
    </row>
    <row r="77" spans="1:18" ht="16.95" customHeight="1">
      <c r="A77" s="518" t="s">
        <v>324</v>
      </c>
      <c r="B77" s="519">
        <v>3007</v>
      </c>
      <c r="C77" s="532">
        <f t="shared" si="16"/>
        <v>502</v>
      </c>
      <c r="D77" s="532">
        <v>676</v>
      </c>
      <c r="E77" s="44">
        <f t="shared" si="17"/>
        <v>2204</v>
      </c>
      <c r="F77" s="44">
        <f t="shared" si="12"/>
        <v>326.03550295857985</v>
      </c>
      <c r="G77" s="44">
        <f t="shared" si="13"/>
        <v>439.04382470119521</v>
      </c>
      <c r="H77" s="44">
        <f>(E77/E132)*100</f>
        <v>1.1083959991128809</v>
      </c>
      <c r="I77" s="533">
        <v>150</v>
      </c>
      <c r="J77" s="598">
        <v>310</v>
      </c>
      <c r="K77" s="429">
        <v>591</v>
      </c>
      <c r="L77" s="546">
        <f t="shared" si="15"/>
        <v>190.64516129032259</v>
      </c>
      <c r="M77" s="429">
        <f t="shared" si="14"/>
        <v>394</v>
      </c>
      <c r="N77" s="533">
        <v>352</v>
      </c>
      <c r="O77" s="546">
        <v>1613</v>
      </c>
      <c r="P77" s="293"/>
      <c r="Q77" s="293"/>
      <c r="R77" s="293"/>
    </row>
    <row r="78" spans="1:18" ht="16.95" customHeight="1">
      <c r="A78" s="518" t="s">
        <v>314</v>
      </c>
      <c r="B78" s="519">
        <v>3280</v>
      </c>
      <c r="C78" s="532">
        <f t="shared" si="16"/>
        <v>770</v>
      </c>
      <c r="D78" s="532">
        <v>1050</v>
      </c>
      <c r="E78" s="44">
        <f t="shared" si="17"/>
        <v>3120</v>
      </c>
      <c r="F78" s="44">
        <f t="shared" si="12"/>
        <v>297.14285714285717</v>
      </c>
      <c r="G78" s="44">
        <f t="shared" si="13"/>
        <v>405.19480519480516</v>
      </c>
      <c r="H78" s="44">
        <f>(E78/E132)*100</f>
        <v>1.5690542274193233</v>
      </c>
      <c r="I78" s="533">
        <v>250</v>
      </c>
      <c r="J78" s="598">
        <v>450</v>
      </c>
      <c r="K78" s="429">
        <v>650</v>
      </c>
      <c r="L78" s="546">
        <f t="shared" si="15"/>
        <v>144.44444444444443</v>
      </c>
      <c r="M78" s="429">
        <f t="shared" si="14"/>
        <v>260</v>
      </c>
      <c r="N78" s="533">
        <v>520</v>
      </c>
      <c r="O78" s="546">
        <v>2470</v>
      </c>
      <c r="P78" s="293"/>
      <c r="Q78" s="293"/>
      <c r="R78" s="293"/>
    </row>
    <row r="79" spans="1:18" ht="16.95" customHeight="1">
      <c r="A79" s="518" t="s">
        <v>305</v>
      </c>
      <c r="B79" s="519">
        <v>4940</v>
      </c>
      <c r="C79" s="532">
        <f t="shared" si="16"/>
        <v>2060</v>
      </c>
      <c r="D79" s="532">
        <v>1861.6</v>
      </c>
      <c r="E79" s="44">
        <f t="shared" si="17"/>
        <v>2193</v>
      </c>
      <c r="F79" s="44">
        <f t="shared" si="12"/>
        <v>117.80189084658359</v>
      </c>
      <c r="G79" s="44">
        <f t="shared" si="13"/>
        <v>106.45631067961165</v>
      </c>
      <c r="H79" s="44">
        <f>(E79/E132)*100</f>
        <v>1.102864077157236</v>
      </c>
      <c r="I79" s="533">
        <v>410</v>
      </c>
      <c r="J79" s="598">
        <v>380</v>
      </c>
      <c r="K79" s="429">
        <v>315</v>
      </c>
      <c r="L79" s="546">
        <f t="shared" si="15"/>
        <v>82.89473684210526</v>
      </c>
      <c r="M79" s="429">
        <f t="shared" si="14"/>
        <v>76.829268292682926</v>
      </c>
      <c r="N79" s="533">
        <v>1650</v>
      </c>
      <c r="O79" s="546">
        <v>1878</v>
      </c>
      <c r="P79" s="293"/>
      <c r="Q79" s="293"/>
      <c r="R79" s="293"/>
    </row>
    <row r="80" spans="1:18" ht="16.95" customHeight="1">
      <c r="A80" s="518" t="s">
        <v>258</v>
      </c>
      <c r="B80" s="519">
        <v>9460</v>
      </c>
      <c r="C80" s="532">
        <f t="shared" si="16"/>
        <v>3930</v>
      </c>
      <c r="D80" s="532">
        <v>3850</v>
      </c>
      <c r="E80" s="44">
        <f t="shared" si="17"/>
        <v>2270</v>
      </c>
      <c r="F80" s="44">
        <f t="shared" si="12"/>
        <v>58.961038961038959</v>
      </c>
      <c r="G80" s="44">
        <f t="shared" si="13"/>
        <v>57.760814249363868</v>
      </c>
      <c r="H80" s="44">
        <f>(E80/E132)*100</f>
        <v>1.1415875308467514</v>
      </c>
      <c r="I80" s="533">
        <v>810</v>
      </c>
      <c r="J80" s="598">
        <v>750</v>
      </c>
      <c r="K80" s="429">
        <v>300</v>
      </c>
      <c r="L80" s="546">
        <f t="shared" si="15"/>
        <v>40</v>
      </c>
      <c r="M80" s="429">
        <f t="shared" si="14"/>
        <v>37.037037037037038</v>
      </c>
      <c r="N80" s="533">
        <v>3120</v>
      </c>
      <c r="O80" s="546">
        <v>1970</v>
      </c>
      <c r="P80" s="293"/>
      <c r="Q80" s="293"/>
      <c r="R80" s="293"/>
    </row>
    <row r="81" spans="1:18" ht="16.95" customHeight="1">
      <c r="A81" s="518" t="s">
        <v>259</v>
      </c>
      <c r="B81" s="519">
        <v>4050</v>
      </c>
      <c r="C81" s="532">
        <f t="shared" si="16"/>
        <v>940</v>
      </c>
      <c r="D81" s="532">
        <v>1009</v>
      </c>
      <c r="E81" s="44">
        <f t="shared" si="17"/>
        <v>3298</v>
      </c>
      <c r="F81" s="44">
        <f t="shared" si="12"/>
        <v>326.85827552031714</v>
      </c>
      <c r="G81" s="44">
        <f t="shared" si="13"/>
        <v>350.85106382978722</v>
      </c>
      <c r="H81" s="44">
        <f>(E81/E132)*100</f>
        <v>1.6585707827015794</v>
      </c>
      <c r="I81" s="533">
        <v>260</v>
      </c>
      <c r="J81" s="598">
        <v>230</v>
      </c>
      <c r="K81" s="429">
        <v>750</v>
      </c>
      <c r="L81" s="429">
        <f t="shared" si="15"/>
        <v>326.08695652173913</v>
      </c>
      <c r="M81" s="429">
        <f t="shared" si="14"/>
        <v>288.46153846153845</v>
      </c>
      <c r="N81" s="533">
        <v>680</v>
      </c>
      <c r="O81" s="546">
        <v>2548</v>
      </c>
      <c r="P81" s="293"/>
      <c r="Q81" s="293"/>
      <c r="R81" s="293"/>
    </row>
    <row r="82" spans="1:18" ht="16.95" customHeight="1">
      <c r="A82" s="518" t="s">
        <v>325</v>
      </c>
      <c r="B82" s="519">
        <v>6120</v>
      </c>
      <c r="C82" s="532">
        <f t="shared" si="16"/>
        <v>1740</v>
      </c>
      <c r="D82" s="532">
        <v>1705</v>
      </c>
      <c r="E82" s="44">
        <f t="shared" si="17"/>
        <v>4643.7</v>
      </c>
      <c r="F82" s="44">
        <f t="shared" si="12"/>
        <v>272.35777126099708</v>
      </c>
      <c r="G82" s="44">
        <f t="shared" si="13"/>
        <v>266.87931034482756</v>
      </c>
      <c r="H82" s="44">
        <f>(E82/E132)*100</f>
        <v>2.3353259986753563</v>
      </c>
      <c r="I82" s="533">
        <v>480</v>
      </c>
      <c r="J82" s="598">
        <v>175</v>
      </c>
      <c r="K82" s="429">
        <v>890</v>
      </c>
      <c r="L82" s="429">
        <f t="shared" si="15"/>
        <v>508.57142857142856</v>
      </c>
      <c r="M82" s="429">
        <f t="shared" si="14"/>
        <v>185.41666666666669</v>
      </c>
      <c r="N82" s="533">
        <v>1260</v>
      </c>
      <c r="O82" s="546">
        <v>3753.7</v>
      </c>
      <c r="P82" s="293"/>
      <c r="Q82" s="293"/>
      <c r="R82" s="293"/>
    </row>
    <row r="83" spans="1:18" ht="16.95" customHeight="1">
      <c r="A83" s="518" t="s">
        <v>260</v>
      </c>
      <c r="B83" s="519">
        <v>0</v>
      </c>
      <c r="C83" s="532">
        <f t="shared" si="16"/>
        <v>0</v>
      </c>
      <c r="D83" s="532">
        <v>450</v>
      </c>
      <c r="E83" s="44">
        <f t="shared" si="17"/>
        <v>0</v>
      </c>
      <c r="F83" s="44">
        <f t="shared" si="12"/>
        <v>0</v>
      </c>
      <c r="G83" s="44"/>
      <c r="H83" s="44">
        <f>(E83/E132)*100</f>
        <v>0</v>
      </c>
      <c r="I83" s="533">
        <v>0</v>
      </c>
      <c r="J83" s="598">
        <v>120</v>
      </c>
      <c r="K83" s="429">
        <v>0</v>
      </c>
      <c r="L83" s="429">
        <f t="shared" si="15"/>
        <v>0</v>
      </c>
      <c r="M83" s="429" t="e">
        <f t="shared" si="14"/>
        <v>#DIV/0!</v>
      </c>
      <c r="N83" s="533">
        <v>0</v>
      </c>
      <c r="O83" s="546">
        <v>0</v>
      </c>
      <c r="P83" s="293"/>
      <c r="Q83" s="293"/>
      <c r="R83" s="293"/>
    </row>
    <row r="84" spans="1:18" ht="16.95" customHeight="1">
      <c r="A84" s="518" t="s">
        <v>261</v>
      </c>
      <c r="B84" s="519">
        <v>3273</v>
      </c>
      <c r="C84" s="532">
        <f t="shared" si="16"/>
        <v>543</v>
      </c>
      <c r="D84" s="532">
        <v>450</v>
      </c>
      <c r="E84" s="44">
        <f t="shared" si="17"/>
        <v>3690</v>
      </c>
      <c r="F84" s="44">
        <f t="shared" si="12"/>
        <v>819.99999999999989</v>
      </c>
      <c r="G84" s="44">
        <f t="shared" si="13"/>
        <v>679.55801104972375</v>
      </c>
      <c r="H84" s="44">
        <f>(E84/E132)*100</f>
        <v>1.8557083651209303</v>
      </c>
      <c r="I84" s="533">
        <v>150</v>
      </c>
      <c r="J84" s="598">
        <v>50</v>
      </c>
      <c r="K84" s="429">
        <v>950</v>
      </c>
      <c r="L84" s="429">
        <f t="shared" si="15"/>
        <v>1900</v>
      </c>
      <c r="M84" s="429">
        <f t="shared" si="14"/>
        <v>633.33333333333326</v>
      </c>
      <c r="N84" s="533">
        <v>393</v>
      </c>
      <c r="O84" s="546">
        <v>2740</v>
      </c>
      <c r="P84" s="293"/>
      <c r="Q84" s="293"/>
      <c r="R84" s="293"/>
    </row>
    <row r="85" spans="1:18" ht="16.95" customHeight="1">
      <c r="A85" s="518" t="s">
        <v>306</v>
      </c>
      <c r="B85" s="519">
        <v>5495</v>
      </c>
      <c r="C85" s="532">
        <f t="shared" si="16"/>
        <v>1750</v>
      </c>
      <c r="D85" s="532">
        <v>1805</v>
      </c>
      <c r="E85" s="44">
        <f t="shared" si="17"/>
        <v>4335.5</v>
      </c>
      <c r="F85" s="44">
        <f t="shared" si="12"/>
        <v>240.19390581717454</v>
      </c>
      <c r="G85" s="44">
        <f t="shared" si="13"/>
        <v>247.74285714285713</v>
      </c>
      <c r="H85" s="44">
        <f>(E85/E132)*100</f>
        <v>2.1803316035181015</v>
      </c>
      <c r="I85" s="533">
        <v>380</v>
      </c>
      <c r="J85" s="598">
        <v>286</v>
      </c>
      <c r="K85" s="429">
        <v>862.5</v>
      </c>
      <c r="L85" s="429">
        <f t="shared" si="15"/>
        <v>301.57342657342656</v>
      </c>
      <c r="M85" s="429">
        <f t="shared" si="14"/>
        <v>226.97368421052633</v>
      </c>
      <c r="N85" s="533">
        <v>1370</v>
      </c>
      <c r="O85" s="546">
        <v>3473</v>
      </c>
      <c r="P85" s="293"/>
      <c r="Q85" s="293"/>
      <c r="R85" s="293"/>
    </row>
    <row r="86" spans="1:18" ht="16.95" customHeight="1">
      <c r="A86" s="518" t="s">
        <v>307</v>
      </c>
      <c r="B86" s="519">
        <v>1830</v>
      </c>
      <c r="C86" s="532">
        <f t="shared" si="16"/>
        <v>525</v>
      </c>
      <c r="D86" s="532">
        <v>644</v>
      </c>
      <c r="E86" s="44">
        <f t="shared" ref="E86:E124" si="18">K86+O86</f>
        <v>1111.8</v>
      </c>
      <c r="F86" s="44">
        <f t="shared" si="12"/>
        <v>172.63975155279502</v>
      </c>
      <c r="G86" s="44">
        <f t="shared" si="13"/>
        <v>211.77142857142854</v>
      </c>
      <c r="H86" s="44">
        <f>(E86/E132)*100</f>
        <v>0.55912643911692428</v>
      </c>
      <c r="I86" s="533">
        <v>75</v>
      </c>
      <c r="J86" s="598">
        <v>180</v>
      </c>
      <c r="K86" s="633">
        <v>217</v>
      </c>
      <c r="L86" s="429">
        <f t="shared" si="15"/>
        <v>120.55555555555554</v>
      </c>
      <c r="M86" s="429">
        <f t="shared" si="14"/>
        <v>289.33333333333337</v>
      </c>
      <c r="N86" s="533">
        <v>450</v>
      </c>
      <c r="O86" s="546">
        <v>894.8</v>
      </c>
      <c r="P86" s="293"/>
      <c r="Q86" s="293"/>
      <c r="R86" s="293"/>
    </row>
    <row r="87" spans="1:18" ht="16.95" customHeight="1">
      <c r="A87" s="518" t="s">
        <v>262</v>
      </c>
      <c r="B87" s="519">
        <v>5583</v>
      </c>
      <c r="C87" s="532">
        <f t="shared" si="16"/>
        <v>1710</v>
      </c>
      <c r="D87" s="532">
        <v>1800</v>
      </c>
      <c r="E87" s="44">
        <f t="shared" si="18"/>
        <v>4870</v>
      </c>
      <c r="F87" s="44">
        <f t="shared" si="12"/>
        <v>270.55555555555554</v>
      </c>
      <c r="G87" s="44">
        <f t="shared" si="13"/>
        <v>284.79532163742692</v>
      </c>
      <c r="H87" s="44">
        <f>(E87/E132)*100</f>
        <v>2.4491327203628539</v>
      </c>
      <c r="I87" s="533">
        <v>310</v>
      </c>
      <c r="J87" s="598">
        <v>300</v>
      </c>
      <c r="K87" s="429">
        <v>1350</v>
      </c>
      <c r="L87" s="429">
        <f t="shared" si="15"/>
        <v>450</v>
      </c>
      <c r="M87" s="429">
        <f t="shared" si="14"/>
        <v>435.48387096774189</v>
      </c>
      <c r="N87" s="533">
        <v>1400</v>
      </c>
      <c r="O87" s="546">
        <v>3520</v>
      </c>
      <c r="P87" s="293"/>
      <c r="Q87" s="293"/>
      <c r="R87" s="293"/>
    </row>
    <row r="88" spans="1:18" ht="16.95" customHeight="1">
      <c r="A88" s="518" t="s">
        <v>263</v>
      </c>
      <c r="B88" s="519">
        <v>12980</v>
      </c>
      <c r="C88" s="532">
        <f t="shared" si="16"/>
        <v>4340</v>
      </c>
      <c r="D88" s="532">
        <v>3802.4</v>
      </c>
      <c r="E88" s="44">
        <f t="shared" si="18"/>
        <v>5773.3</v>
      </c>
      <c r="F88" s="44">
        <f t="shared" si="12"/>
        <v>151.83305280875237</v>
      </c>
      <c r="G88" s="44">
        <f t="shared" si="13"/>
        <v>133.02534562211983</v>
      </c>
      <c r="H88" s="44">
        <f>(E88/E132)*100</f>
        <v>2.9034040933205061</v>
      </c>
      <c r="I88" s="533">
        <v>780</v>
      </c>
      <c r="J88" s="598">
        <v>649</v>
      </c>
      <c r="K88" s="429">
        <v>1213</v>
      </c>
      <c r="L88" s="429">
        <f t="shared" si="15"/>
        <v>186.90292758089367</v>
      </c>
      <c r="M88" s="429">
        <f t="shared" si="14"/>
        <v>155.51282051282053</v>
      </c>
      <c r="N88" s="533">
        <v>3560</v>
      </c>
      <c r="O88" s="546">
        <v>4560.3</v>
      </c>
      <c r="P88" s="174" t="s">
        <v>273</v>
      </c>
      <c r="Q88" s="174"/>
      <c r="R88" s="293"/>
    </row>
    <row r="89" spans="1:18" ht="16.95" customHeight="1">
      <c r="A89" s="556" t="s">
        <v>264</v>
      </c>
      <c r="B89" s="519">
        <v>5340</v>
      </c>
      <c r="C89" s="532">
        <f t="shared" si="16"/>
        <v>2450</v>
      </c>
      <c r="D89" s="532">
        <v>2379.9</v>
      </c>
      <c r="E89" s="44">
        <f t="shared" si="18"/>
        <v>1748.7</v>
      </c>
      <c r="F89" s="44">
        <f t="shared" si="12"/>
        <v>73.477877221732001</v>
      </c>
      <c r="G89" s="44">
        <f t="shared" si="13"/>
        <v>71.375510204081635</v>
      </c>
      <c r="H89" s="44">
        <f>(E89/E132)*100</f>
        <v>0.87942472034877261</v>
      </c>
      <c r="I89" s="533">
        <v>420</v>
      </c>
      <c r="J89" s="598">
        <v>414.9</v>
      </c>
      <c r="K89" s="846">
        <v>262.8</v>
      </c>
      <c r="L89" s="429">
        <f t="shared" si="15"/>
        <v>63.340563991323215</v>
      </c>
      <c r="M89" s="429">
        <f t="shared" si="14"/>
        <v>62.571428571428577</v>
      </c>
      <c r="N89" s="533">
        <v>2030</v>
      </c>
      <c r="O89" s="549">
        <v>1485.9</v>
      </c>
      <c r="P89" s="295">
        <f>K59+K60+K61+K62+K63+K64+K65+K66+K67+K68+K69+K70+K71+K72+K73+K74+K75+K76+K77+K78+K79+K80+K81+K82+K83+K84+K85+K86+K87+K88+K89+K125+K126+K127+K129+K130+K131</f>
        <v>26169.399999999998</v>
      </c>
      <c r="Q89" s="174"/>
      <c r="R89" s="293"/>
    </row>
    <row r="90" spans="1:18" ht="16.95" customHeight="1">
      <c r="A90" s="556" t="s">
        <v>308</v>
      </c>
      <c r="B90" s="519">
        <v>10785</v>
      </c>
      <c r="C90" s="532">
        <f t="shared" si="16"/>
        <v>4360</v>
      </c>
      <c r="D90" s="532">
        <v>4301</v>
      </c>
      <c r="E90" s="44">
        <f t="shared" si="18"/>
        <v>6970</v>
      </c>
      <c r="F90" s="44">
        <f t="shared" si="12"/>
        <v>162.05533596837944</v>
      </c>
      <c r="G90" s="44">
        <f t="shared" si="13"/>
        <v>159.8623853211009</v>
      </c>
      <c r="H90" s="44">
        <f>(E90/E132)*100</f>
        <v>3.5052269118950909</v>
      </c>
      <c r="I90" s="533">
        <v>819</v>
      </c>
      <c r="J90" s="598">
        <v>820</v>
      </c>
      <c r="K90" s="429">
        <v>1100</v>
      </c>
      <c r="L90" s="429">
        <f t="shared" si="15"/>
        <v>134.14634146341464</v>
      </c>
      <c r="M90" s="429">
        <f t="shared" si="14"/>
        <v>134.31013431013429</v>
      </c>
      <c r="N90" s="533">
        <v>3541</v>
      </c>
      <c r="O90" s="546">
        <v>5870</v>
      </c>
      <c r="P90" s="293"/>
      <c r="Q90" s="293"/>
      <c r="R90" s="293"/>
    </row>
    <row r="91" spans="1:18" ht="16.95" customHeight="1">
      <c r="A91" s="558" t="s">
        <v>309</v>
      </c>
      <c r="B91" s="519">
        <v>15143</v>
      </c>
      <c r="C91" s="532">
        <f t="shared" si="16"/>
        <v>6253</v>
      </c>
      <c r="D91" s="532">
        <v>5865</v>
      </c>
      <c r="E91" s="44">
        <f t="shared" si="18"/>
        <v>5900</v>
      </c>
      <c r="F91" s="44">
        <f t="shared" si="12"/>
        <v>100.59676044330776</v>
      </c>
      <c r="G91" s="44">
        <f t="shared" si="13"/>
        <v>94.354709739325131</v>
      </c>
      <c r="H91" s="44">
        <f>(E91/E132)*100</f>
        <v>2.9671217762096176</v>
      </c>
      <c r="I91" s="533">
        <v>1175</v>
      </c>
      <c r="J91" s="598">
        <v>1047</v>
      </c>
      <c r="K91" s="429">
        <v>1000</v>
      </c>
      <c r="L91" s="429">
        <f t="shared" si="15"/>
        <v>95.510983763132757</v>
      </c>
      <c r="M91" s="429">
        <f t="shared" si="14"/>
        <v>85.106382978723403</v>
      </c>
      <c r="N91" s="533">
        <v>5078</v>
      </c>
      <c r="O91" s="546">
        <v>4900</v>
      </c>
      <c r="P91" s="293"/>
      <c r="Q91" s="293"/>
      <c r="R91" s="293"/>
    </row>
    <row r="92" spans="1:18" ht="16.95" customHeight="1">
      <c r="A92" s="558" t="s">
        <v>310</v>
      </c>
      <c r="B92" s="519">
        <v>13474</v>
      </c>
      <c r="C92" s="532">
        <f t="shared" si="16"/>
        <v>4893</v>
      </c>
      <c r="D92" s="532">
        <v>4430.8999999999996</v>
      </c>
      <c r="E92" s="44">
        <f t="shared" si="18"/>
        <v>4162.7</v>
      </c>
      <c r="F92" s="44">
        <f t="shared" si="12"/>
        <v>93.947053645986145</v>
      </c>
      <c r="G92" s="44">
        <f t="shared" si="13"/>
        <v>85.074596362150004</v>
      </c>
      <c r="H92" s="44">
        <f>(E92/E132)*100</f>
        <v>2.093430138614877</v>
      </c>
      <c r="I92" s="533">
        <v>919</v>
      </c>
      <c r="J92" s="598">
        <v>784.6</v>
      </c>
      <c r="K92" s="429">
        <v>824.6</v>
      </c>
      <c r="L92" s="429">
        <f t="shared" si="15"/>
        <v>105.09813917919959</v>
      </c>
      <c r="M92" s="429">
        <f t="shared" si="14"/>
        <v>89.727965179542977</v>
      </c>
      <c r="N92" s="533">
        <v>3974</v>
      </c>
      <c r="O92" s="546">
        <v>3338.1</v>
      </c>
      <c r="P92" s="293"/>
      <c r="Q92" s="293"/>
      <c r="R92" s="293"/>
    </row>
    <row r="93" spans="1:18" ht="16.95" customHeight="1">
      <c r="A93" s="564" t="s">
        <v>311</v>
      </c>
      <c r="B93" s="519">
        <v>0</v>
      </c>
      <c r="C93" s="532">
        <f t="shared" si="16"/>
        <v>0</v>
      </c>
      <c r="D93" s="532">
        <v>1600</v>
      </c>
      <c r="E93" s="44">
        <f t="shared" si="18"/>
        <v>0</v>
      </c>
      <c r="F93" s="44">
        <f t="shared" si="12"/>
        <v>0</v>
      </c>
      <c r="G93" s="44"/>
      <c r="H93" s="44">
        <f>(E93/E132)*100</f>
        <v>0</v>
      </c>
      <c r="I93" s="533">
        <v>0</v>
      </c>
      <c r="J93" s="598">
        <v>300</v>
      </c>
      <c r="K93" s="429">
        <v>0</v>
      </c>
      <c r="L93" s="429">
        <f t="shared" si="15"/>
        <v>0</v>
      </c>
      <c r="M93" s="429" t="e">
        <f t="shared" si="14"/>
        <v>#DIV/0!</v>
      </c>
      <c r="N93" s="533">
        <v>0</v>
      </c>
      <c r="O93" s="546">
        <v>0</v>
      </c>
      <c r="P93" s="293"/>
      <c r="Q93" s="293"/>
      <c r="R93" s="293"/>
    </row>
    <row r="94" spans="1:18" ht="16.95" customHeight="1">
      <c r="A94" s="558" t="s">
        <v>312</v>
      </c>
      <c r="B94" s="519">
        <v>3642</v>
      </c>
      <c r="C94" s="532">
        <f t="shared" si="16"/>
        <v>1323</v>
      </c>
      <c r="D94" s="532">
        <v>1639</v>
      </c>
      <c r="E94" s="44">
        <f t="shared" si="18"/>
        <v>1960</v>
      </c>
      <c r="F94" s="44">
        <f t="shared" si="12"/>
        <v>119.58511287370348</v>
      </c>
      <c r="G94" s="44">
        <f t="shared" si="13"/>
        <v>148.14814814814815</v>
      </c>
      <c r="H94" s="44">
        <f>(E94/E132)*100</f>
        <v>0.98568791209675444</v>
      </c>
      <c r="I94" s="533">
        <v>258</v>
      </c>
      <c r="J94" s="598">
        <v>360</v>
      </c>
      <c r="K94" s="429">
        <v>389</v>
      </c>
      <c r="L94" s="429">
        <f t="shared" si="15"/>
        <v>108.05555555555554</v>
      </c>
      <c r="M94" s="429">
        <f t="shared" si="14"/>
        <v>150.77519379844961</v>
      </c>
      <c r="N94" s="533">
        <v>1065</v>
      </c>
      <c r="O94" s="546">
        <v>1571</v>
      </c>
      <c r="P94" s="293"/>
      <c r="Q94" s="293"/>
      <c r="R94" s="293"/>
    </row>
    <row r="95" spans="1:18" ht="16.95" customHeight="1">
      <c r="A95" s="558" t="s">
        <v>313</v>
      </c>
      <c r="B95" s="519">
        <v>4168</v>
      </c>
      <c r="C95" s="532">
        <f t="shared" si="16"/>
        <v>1358</v>
      </c>
      <c r="D95" s="532">
        <v>1942</v>
      </c>
      <c r="E95" s="44">
        <f t="shared" si="18"/>
        <v>1736</v>
      </c>
      <c r="F95" s="44">
        <f t="shared" si="12"/>
        <v>89.392378990731203</v>
      </c>
      <c r="G95" s="44">
        <f t="shared" si="13"/>
        <v>127.83505154639174</v>
      </c>
      <c r="H95" s="44">
        <f>(E95/E132)*100</f>
        <v>0.87303786499998237</v>
      </c>
      <c r="I95" s="533">
        <v>253</v>
      </c>
      <c r="J95" s="598">
        <v>302</v>
      </c>
      <c r="K95" s="429">
        <v>350</v>
      </c>
      <c r="L95" s="429">
        <f t="shared" si="15"/>
        <v>115.89403973509933</v>
      </c>
      <c r="M95" s="429">
        <f t="shared" si="14"/>
        <v>138.33992094861659</v>
      </c>
      <c r="N95" s="533">
        <v>1105</v>
      </c>
      <c r="O95" s="546">
        <v>1386</v>
      </c>
      <c r="P95" s="293"/>
      <c r="Q95" s="293"/>
      <c r="R95" s="293"/>
    </row>
    <row r="96" spans="1:18" ht="16.95" customHeight="1">
      <c r="A96" s="556" t="s">
        <v>265</v>
      </c>
      <c r="B96" s="519">
        <v>2453</v>
      </c>
      <c r="C96" s="532">
        <f t="shared" si="16"/>
        <v>790</v>
      </c>
      <c r="D96" s="532">
        <v>726</v>
      </c>
      <c r="E96" s="44">
        <f t="shared" si="18"/>
        <v>750</v>
      </c>
      <c r="F96" s="44">
        <f t="shared" si="12"/>
        <v>103.30578512396693</v>
      </c>
      <c r="G96" s="44">
        <f t="shared" si="13"/>
        <v>94.936708860759495</v>
      </c>
      <c r="H96" s="44">
        <f>(E96/E132)*100</f>
        <v>0.37717649697579886</v>
      </c>
      <c r="I96" s="533">
        <v>129</v>
      </c>
      <c r="J96" s="598">
        <v>166</v>
      </c>
      <c r="K96" s="429">
        <v>0</v>
      </c>
      <c r="L96" s="429">
        <f t="shared" si="15"/>
        <v>0</v>
      </c>
      <c r="M96" s="429">
        <f t="shared" si="14"/>
        <v>0</v>
      </c>
      <c r="N96" s="533">
        <v>661</v>
      </c>
      <c r="O96" s="546">
        <v>750</v>
      </c>
      <c r="P96" s="293"/>
      <c r="Q96" s="293"/>
      <c r="R96" s="293"/>
    </row>
    <row r="97" spans="1:18" ht="16.95" customHeight="1">
      <c r="A97" s="556" t="s">
        <v>411</v>
      </c>
      <c r="B97" s="519"/>
      <c r="C97" s="532"/>
      <c r="D97" s="532"/>
      <c r="E97" s="44"/>
      <c r="F97" s="44"/>
      <c r="G97" s="44"/>
      <c r="H97" s="44"/>
      <c r="I97" s="533"/>
      <c r="J97" s="598"/>
      <c r="K97" s="429">
        <v>180</v>
      </c>
      <c r="L97" s="429"/>
      <c r="M97" s="429"/>
      <c r="N97" s="533"/>
      <c r="O97" s="546"/>
      <c r="P97" s="293"/>
      <c r="Q97" s="293"/>
      <c r="R97" s="293"/>
    </row>
    <row r="98" spans="1:18" ht="16.95" customHeight="1">
      <c r="A98" s="556" t="s">
        <v>266</v>
      </c>
      <c r="B98" s="519">
        <v>1943</v>
      </c>
      <c r="C98" s="532">
        <f t="shared" si="16"/>
        <v>704</v>
      </c>
      <c r="D98" s="532">
        <v>532</v>
      </c>
      <c r="E98" s="44">
        <f t="shared" si="18"/>
        <v>820</v>
      </c>
      <c r="F98" s="44">
        <f t="shared" si="12"/>
        <v>154.13533834586465</v>
      </c>
      <c r="G98" s="44">
        <f t="shared" si="13"/>
        <v>116.47727272727273</v>
      </c>
      <c r="H98" s="44">
        <f>(E98/E132)*100</f>
        <v>0.41237963669354011</v>
      </c>
      <c r="I98" s="533">
        <v>116</v>
      </c>
      <c r="J98" s="598">
        <v>50</v>
      </c>
      <c r="K98" s="429">
        <v>140</v>
      </c>
      <c r="L98" s="429">
        <f t="shared" si="15"/>
        <v>280</v>
      </c>
      <c r="M98" s="429">
        <f t="shared" si="14"/>
        <v>120.68965517241379</v>
      </c>
      <c r="N98" s="533">
        <v>588</v>
      </c>
      <c r="O98" s="546">
        <v>680</v>
      </c>
      <c r="P98" s="294"/>
      <c r="Q98" s="293"/>
      <c r="R98" s="293"/>
    </row>
    <row r="99" spans="1:18" ht="16.95" customHeight="1">
      <c r="A99" s="556" t="s">
        <v>315</v>
      </c>
      <c r="B99" s="519">
        <v>11351</v>
      </c>
      <c r="C99" s="532">
        <f t="shared" si="16"/>
        <v>5354</v>
      </c>
      <c r="D99" s="532">
        <v>4976</v>
      </c>
      <c r="E99" s="44">
        <f t="shared" si="18"/>
        <v>5998</v>
      </c>
      <c r="F99" s="44">
        <f t="shared" si="12"/>
        <v>120.53858520900323</v>
      </c>
      <c r="G99" s="44">
        <f t="shared" si="13"/>
        <v>112.02838998879344</v>
      </c>
      <c r="H99" s="44">
        <f>(E99/E132)*100</f>
        <v>3.0164061718144555</v>
      </c>
      <c r="I99" s="533">
        <v>1100</v>
      </c>
      <c r="J99" s="598">
        <v>960</v>
      </c>
      <c r="K99" s="429">
        <v>1260</v>
      </c>
      <c r="L99" s="546">
        <f t="shared" si="15"/>
        <v>131.25</v>
      </c>
      <c r="M99" s="429">
        <f t="shared" si="14"/>
        <v>114.54545454545455</v>
      </c>
      <c r="N99" s="533">
        <v>4254</v>
      </c>
      <c r="O99" s="546">
        <v>4738</v>
      </c>
      <c r="P99" s="293" t="s">
        <v>367</v>
      </c>
      <c r="Q99" s="293"/>
      <c r="R99" s="293"/>
    </row>
    <row r="100" spans="1:18" ht="16.95" customHeight="1">
      <c r="A100" s="556" t="s">
        <v>316</v>
      </c>
      <c r="B100" s="519">
        <v>13820</v>
      </c>
      <c r="C100" s="532">
        <f t="shared" si="16"/>
        <v>6220</v>
      </c>
      <c r="D100" s="532">
        <v>5313.1</v>
      </c>
      <c r="E100" s="44">
        <f t="shared" si="18"/>
        <v>4211</v>
      </c>
      <c r="F100" s="44">
        <f t="shared" si="12"/>
        <v>79.256930981912618</v>
      </c>
      <c r="G100" s="44">
        <f t="shared" si="13"/>
        <v>67.700964630225087</v>
      </c>
      <c r="H100" s="44">
        <f>(E100/E132)*100</f>
        <v>2.1177203050201188</v>
      </c>
      <c r="I100" s="533">
        <v>1334</v>
      </c>
      <c r="J100" s="598">
        <v>1320</v>
      </c>
      <c r="K100" s="429">
        <v>1134</v>
      </c>
      <c r="L100" s="546">
        <f t="shared" si="15"/>
        <v>85.909090909090907</v>
      </c>
      <c r="M100" s="429">
        <f t="shared" si="14"/>
        <v>85.007496251874059</v>
      </c>
      <c r="N100" s="533">
        <v>4886</v>
      </c>
      <c r="O100" s="546">
        <v>3077</v>
      </c>
      <c r="P100" s="294">
        <f>K99+K100+K104+K105+K106+K107+K108+K109+K110</f>
        <v>3172</v>
      </c>
      <c r="Q100" s="293"/>
      <c r="R100" s="293"/>
    </row>
    <row r="101" spans="1:18" ht="16.95" customHeight="1">
      <c r="A101" s="556" t="s">
        <v>413</v>
      </c>
      <c r="B101" s="519"/>
      <c r="C101" s="532"/>
      <c r="D101" s="532"/>
      <c r="E101" s="44"/>
      <c r="F101" s="44" t="e">
        <f t="shared" si="12"/>
        <v>#DIV/0!</v>
      </c>
      <c r="G101" s="44"/>
      <c r="H101" s="44"/>
      <c r="I101" s="533"/>
      <c r="J101" s="598"/>
      <c r="K101" s="429">
        <v>16</v>
      </c>
      <c r="L101" s="546"/>
      <c r="M101" s="429"/>
      <c r="N101" s="533"/>
      <c r="O101" s="546"/>
      <c r="P101" s="294"/>
      <c r="Q101" s="293"/>
      <c r="R101" s="293"/>
    </row>
    <row r="102" spans="1:18" ht="16.95" customHeight="1">
      <c r="A102" s="556" t="s">
        <v>414</v>
      </c>
      <c r="B102" s="519"/>
      <c r="C102" s="532"/>
      <c r="D102" s="532"/>
      <c r="E102" s="44"/>
      <c r="F102" s="44" t="e">
        <f t="shared" si="12"/>
        <v>#DIV/0!</v>
      </c>
      <c r="G102" s="44"/>
      <c r="H102" s="44"/>
      <c r="I102" s="533"/>
      <c r="J102" s="598"/>
      <c r="K102" s="429">
        <v>16</v>
      </c>
      <c r="L102" s="546"/>
      <c r="M102" s="429"/>
      <c r="N102" s="533"/>
      <c r="O102" s="546"/>
      <c r="P102" s="294"/>
      <c r="Q102" s="293"/>
      <c r="R102" s="293"/>
    </row>
    <row r="103" spans="1:18" ht="16.95" customHeight="1">
      <c r="A103" s="556" t="s">
        <v>415</v>
      </c>
      <c r="B103" s="519"/>
      <c r="C103" s="532"/>
      <c r="D103" s="532"/>
      <c r="E103" s="44"/>
      <c r="F103" s="44" t="e">
        <f t="shared" si="12"/>
        <v>#DIV/0!</v>
      </c>
      <c r="G103" s="44"/>
      <c r="H103" s="44"/>
      <c r="I103" s="533"/>
      <c r="J103" s="598"/>
      <c r="K103" s="429">
        <v>16</v>
      </c>
      <c r="L103" s="546"/>
      <c r="M103" s="429"/>
      <c r="N103" s="533"/>
      <c r="O103" s="546"/>
      <c r="P103" s="294"/>
      <c r="Q103" s="293"/>
      <c r="R103" s="293"/>
    </row>
    <row r="104" spans="1:18" ht="16.95" customHeight="1">
      <c r="A104" s="556" t="s">
        <v>362</v>
      </c>
      <c r="B104" s="519"/>
      <c r="C104" s="532"/>
      <c r="D104" s="532"/>
      <c r="E104" s="44">
        <f t="shared" si="18"/>
        <v>108</v>
      </c>
      <c r="F104" s="44" t="e">
        <f t="shared" si="12"/>
        <v>#DIV/0!</v>
      </c>
      <c r="G104" s="44"/>
      <c r="H104" s="44"/>
      <c r="I104" s="533"/>
      <c r="J104" s="598"/>
      <c r="K104" s="429">
        <v>20</v>
      </c>
      <c r="L104" s="546" t="e">
        <f t="shared" si="15"/>
        <v>#DIV/0!</v>
      </c>
      <c r="M104" s="429" t="e">
        <f t="shared" si="14"/>
        <v>#DIV/0!</v>
      </c>
      <c r="N104" s="533"/>
      <c r="O104" s="546">
        <v>88</v>
      </c>
      <c r="P104" s="293"/>
      <c r="Q104" s="293"/>
      <c r="R104" s="293"/>
    </row>
    <row r="105" spans="1:18" ht="16.95" customHeight="1">
      <c r="A105" s="556" t="s">
        <v>363</v>
      </c>
      <c r="B105" s="519"/>
      <c r="C105" s="532"/>
      <c r="D105" s="532"/>
      <c r="E105" s="44">
        <f t="shared" si="18"/>
        <v>137</v>
      </c>
      <c r="F105" s="44" t="e">
        <f t="shared" si="12"/>
        <v>#DIV/0!</v>
      </c>
      <c r="G105" s="44"/>
      <c r="H105" s="44"/>
      <c r="I105" s="533"/>
      <c r="J105" s="598"/>
      <c r="K105" s="429">
        <v>25</v>
      </c>
      <c r="L105" s="546"/>
      <c r="M105" s="429"/>
      <c r="N105" s="533"/>
      <c r="O105" s="546">
        <v>112</v>
      </c>
      <c r="P105" s="293"/>
      <c r="Q105" s="293"/>
      <c r="R105" s="293"/>
    </row>
    <row r="106" spans="1:18" ht="16.95" customHeight="1">
      <c r="A106" s="556" t="s">
        <v>372</v>
      </c>
      <c r="B106" s="519"/>
      <c r="C106" s="532"/>
      <c r="D106" s="532"/>
      <c r="E106" s="44">
        <f t="shared" si="18"/>
        <v>918</v>
      </c>
      <c r="F106" s="44" t="e">
        <f t="shared" si="12"/>
        <v>#DIV/0!</v>
      </c>
      <c r="G106" s="44"/>
      <c r="H106" s="44"/>
      <c r="I106" s="533"/>
      <c r="J106" s="598"/>
      <c r="K106" s="429">
        <v>370</v>
      </c>
      <c r="L106" s="546"/>
      <c r="M106" s="429"/>
      <c r="N106" s="533"/>
      <c r="O106" s="546">
        <v>548</v>
      </c>
      <c r="P106" s="293"/>
      <c r="Q106" s="293"/>
      <c r="R106" s="293"/>
    </row>
    <row r="107" spans="1:18" ht="16.95" customHeight="1">
      <c r="A107" s="556" t="s">
        <v>373</v>
      </c>
      <c r="B107" s="519"/>
      <c r="C107" s="532"/>
      <c r="D107" s="532"/>
      <c r="E107" s="44">
        <f t="shared" si="18"/>
        <v>119</v>
      </c>
      <c r="F107" s="44" t="e">
        <f t="shared" si="12"/>
        <v>#DIV/0!</v>
      </c>
      <c r="G107" s="44"/>
      <c r="H107" s="44"/>
      <c r="I107" s="533"/>
      <c r="J107" s="598"/>
      <c r="K107" s="429">
        <v>24</v>
      </c>
      <c r="L107" s="546"/>
      <c r="M107" s="429"/>
      <c r="N107" s="533"/>
      <c r="O107" s="546">
        <v>95</v>
      </c>
      <c r="P107" s="293"/>
      <c r="Q107" s="293"/>
      <c r="R107" s="293"/>
    </row>
    <row r="108" spans="1:18" ht="16.95" customHeight="1">
      <c r="A108" s="556" t="s">
        <v>364</v>
      </c>
      <c r="B108" s="519"/>
      <c r="C108" s="532"/>
      <c r="D108" s="532"/>
      <c r="E108" s="44">
        <f t="shared" si="18"/>
        <v>838</v>
      </c>
      <c r="F108" s="44" t="e">
        <f t="shared" si="12"/>
        <v>#DIV/0!</v>
      </c>
      <c r="G108" s="44"/>
      <c r="H108" s="44"/>
      <c r="I108" s="533"/>
      <c r="J108" s="598"/>
      <c r="K108" s="429">
        <v>304</v>
      </c>
      <c r="L108" s="546"/>
      <c r="M108" s="429"/>
      <c r="N108" s="533"/>
      <c r="O108" s="546">
        <v>534</v>
      </c>
      <c r="P108" s="293"/>
      <c r="Q108" s="293"/>
      <c r="R108" s="293"/>
    </row>
    <row r="109" spans="1:18" ht="16.95" customHeight="1">
      <c r="A109" s="556" t="s">
        <v>365</v>
      </c>
      <c r="B109" s="519"/>
      <c r="C109" s="532"/>
      <c r="D109" s="532"/>
      <c r="E109" s="44">
        <f t="shared" si="18"/>
        <v>107</v>
      </c>
      <c r="F109" s="44" t="e">
        <f t="shared" si="12"/>
        <v>#DIV/0!</v>
      </c>
      <c r="G109" s="44"/>
      <c r="H109" s="44"/>
      <c r="I109" s="533"/>
      <c r="J109" s="598"/>
      <c r="K109" s="429">
        <v>20</v>
      </c>
      <c r="L109" s="546"/>
      <c r="M109" s="429"/>
      <c r="N109" s="533"/>
      <c r="O109" s="546">
        <v>87</v>
      </c>
      <c r="P109" s="293"/>
      <c r="Q109" s="293"/>
      <c r="R109" s="293"/>
    </row>
    <row r="110" spans="1:18" ht="16.95" customHeight="1">
      <c r="A110" s="556" t="s">
        <v>366</v>
      </c>
      <c r="B110" s="519"/>
      <c r="C110" s="532"/>
      <c r="D110" s="532"/>
      <c r="E110" s="44">
        <f t="shared" si="18"/>
        <v>100</v>
      </c>
      <c r="F110" s="44" t="e">
        <f t="shared" si="12"/>
        <v>#DIV/0!</v>
      </c>
      <c r="G110" s="44"/>
      <c r="H110" s="44"/>
      <c r="I110" s="533"/>
      <c r="J110" s="598"/>
      <c r="K110" s="429">
        <v>15</v>
      </c>
      <c r="L110" s="546"/>
      <c r="M110" s="429"/>
      <c r="N110" s="533"/>
      <c r="O110" s="546">
        <v>85</v>
      </c>
      <c r="P110" s="293"/>
      <c r="Q110" s="293"/>
      <c r="R110" s="293"/>
    </row>
    <row r="111" spans="1:18" ht="16.95" customHeight="1">
      <c r="A111" s="556" t="s">
        <v>317</v>
      </c>
      <c r="B111" s="519">
        <v>4465</v>
      </c>
      <c r="C111" s="532">
        <f t="shared" si="16"/>
        <v>1904</v>
      </c>
      <c r="D111" s="532">
        <v>1863.5</v>
      </c>
      <c r="E111" s="44">
        <f t="shared" si="18"/>
        <v>1535</v>
      </c>
      <c r="F111" s="44">
        <f t="shared" si="12"/>
        <v>82.371880869331903</v>
      </c>
      <c r="G111" s="44">
        <f t="shared" si="13"/>
        <v>80.619747899159663</v>
      </c>
      <c r="H111" s="44">
        <f>(E111/E132)*100</f>
        <v>0.77195456381046834</v>
      </c>
      <c r="I111" s="533">
        <v>432</v>
      </c>
      <c r="J111" s="598">
        <v>362.5</v>
      </c>
      <c r="K111" s="429">
        <v>332.4</v>
      </c>
      <c r="L111" s="546">
        <f t="shared" si="15"/>
        <v>91.696551724137919</v>
      </c>
      <c r="M111" s="429">
        <f t="shared" si="14"/>
        <v>76.944444444444443</v>
      </c>
      <c r="N111" s="533">
        <v>1472</v>
      </c>
      <c r="O111" s="546">
        <v>1202.5999999999999</v>
      </c>
      <c r="P111" s="293"/>
      <c r="Q111" s="293"/>
      <c r="R111" s="293"/>
    </row>
    <row r="112" spans="1:18" ht="16.95" customHeight="1">
      <c r="A112" s="558" t="s">
        <v>267</v>
      </c>
      <c r="B112" s="519">
        <v>2391</v>
      </c>
      <c r="C112" s="532">
        <f t="shared" si="16"/>
        <v>935</v>
      </c>
      <c r="D112" s="532">
        <v>1060</v>
      </c>
      <c r="E112" s="44">
        <f t="shared" si="18"/>
        <v>1160</v>
      </c>
      <c r="F112" s="44">
        <f t="shared" si="12"/>
        <v>109.43396226415094</v>
      </c>
      <c r="G112" s="44">
        <f t="shared" si="13"/>
        <v>124.06417112299467</v>
      </c>
      <c r="H112" s="44">
        <f>(E112/E132)*100</f>
        <v>0.58336631532256888</v>
      </c>
      <c r="I112" s="533">
        <v>224</v>
      </c>
      <c r="J112" s="598">
        <v>250</v>
      </c>
      <c r="K112" s="429">
        <v>210</v>
      </c>
      <c r="L112" s="546">
        <f t="shared" si="15"/>
        <v>84</v>
      </c>
      <c r="M112" s="429">
        <f t="shared" si="14"/>
        <v>93.75</v>
      </c>
      <c r="N112" s="533">
        <v>711</v>
      </c>
      <c r="O112" s="546">
        <v>950</v>
      </c>
      <c r="P112" s="293"/>
      <c r="Q112" s="293"/>
      <c r="R112" s="293"/>
    </row>
    <row r="113" spans="1:18" ht="16.95" customHeight="1">
      <c r="A113" s="556" t="s">
        <v>318</v>
      </c>
      <c r="B113" s="519">
        <v>17483</v>
      </c>
      <c r="C113" s="532">
        <f t="shared" ref="C113:C131" si="19">I113+N113</f>
        <v>8622</v>
      </c>
      <c r="D113" s="532">
        <v>7684</v>
      </c>
      <c r="E113" s="44">
        <f t="shared" si="18"/>
        <v>6275.8</v>
      </c>
      <c r="F113" s="44">
        <f t="shared" si="12"/>
        <v>81.673607496095784</v>
      </c>
      <c r="G113" s="44">
        <f t="shared" si="13"/>
        <v>72.788216191138943</v>
      </c>
      <c r="H113" s="44">
        <f>(E113/E132)*100</f>
        <v>3.1561123462942917</v>
      </c>
      <c r="I113" s="533">
        <v>1357</v>
      </c>
      <c r="J113" s="598">
        <v>1670.1</v>
      </c>
      <c r="K113" s="429">
        <v>1359</v>
      </c>
      <c r="L113" s="546">
        <f t="shared" si="15"/>
        <v>81.372372911801691</v>
      </c>
      <c r="M113" s="429">
        <f t="shared" si="14"/>
        <v>100.14738393515105</v>
      </c>
      <c r="N113" s="533">
        <v>7265</v>
      </c>
      <c r="O113" s="546">
        <v>4916.8</v>
      </c>
      <c r="P113" s="293" t="s">
        <v>274</v>
      </c>
      <c r="Q113" s="293"/>
      <c r="R113" s="293"/>
    </row>
    <row r="114" spans="1:18" ht="16.95" customHeight="1">
      <c r="A114" s="564" t="s">
        <v>319</v>
      </c>
      <c r="B114" s="519">
        <v>28142</v>
      </c>
      <c r="C114" s="532">
        <f t="shared" si="19"/>
        <v>12360</v>
      </c>
      <c r="D114" s="532">
        <v>9954.2999999999993</v>
      </c>
      <c r="E114" s="44">
        <f t="shared" si="18"/>
        <v>10439.700000000001</v>
      </c>
      <c r="F114" s="44">
        <f t="shared" si="12"/>
        <v>104.8762846207167</v>
      </c>
      <c r="G114" s="44">
        <f t="shared" si="13"/>
        <v>84.463592233009706</v>
      </c>
      <c r="H114" s="44">
        <f>(E114/E132)*100</f>
        <v>5.2501459673043298</v>
      </c>
      <c r="I114" s="533">
        <v>2501</v>
      </c>
      <c r="J114" s="598">
        <v>2151.6</v>
      </c>
      <c r="K114" s="429">
        <v>2244.1999999999998</v>
      </c>
      <c r="L114" s="546">
        <f t="shared" si="15"/>
        <v>104.30377393567578</v>
      </c>
      <c r="M114" s="429">
        <f t="shared" si="14"/>
        <v>89.732107157137136</v>
      </c>
      <c r="N114" s="533">
        <v>9859</v>
      </c>
      <c r="O114" s="546">
        <v>8195.5</v>
      </c>
      <c r="P114" s="294">
        <f>K111+K112+K113+K114</f>
        <v>4145.6000000000004</v>
      </c>
      <c r="Q114" s="293"/>
      <c r="R114" s="293"/>
    </row>
    <row r="115" spans="1:18" ht="16.95" customHeight="1">
      <c r="A115" s="564" t="s">
        <v>220</v>
      </c>
      <c r="B115" s="519">
        <v>4590</v>
      </c>
      <c r="C115" s="532">
        <f t="shared" si="19"/>
        <v>1870</v>
      </c>
      <c r="D115" s="532">
        <v>1770</v>
      </c>
      <c r="E115" s="44">
        <f t="shared" si="18"/>
        <v>1540</v>
      </c>
      <c r="F115" s="44">
        <f t="shared" si="12"/>
        <v>87.005649717514117</v>
      </c>
      <c r="G115" s="44">
        <f t="shared" si="13"/>
        <v>82.35294117647058</v>
      </c>
      <c r="H115" s="44">
        <f>(E115/E132)*100</f>
        <v>0.77446907379030694</v>
      </c>
      <c r="I115" s="537">
        <v>365</v>
      </c>
      <c r="J115" s="544">
        <v>350</v>
      </c>
      <c r="K115" s="429">
        <v>280</v>
      </c>
      <c r="L115" s="546">
        <f t="shared" si="15"/>
        <v>80</v>
      </c>
      <c r="M115" s="429">
        <f t="shared" si="14"/>
        <v>76.712328767123282</v>
      </c>
      <c r="N115" s="537">
        <v>1505</v>
      </c>
      <c r="O115" s="546">
        <v>1260</v>
      </c>
      <c r="P115" s="294"/>
      <c r="Q115" s="293"/>
      <c r="R115" s="293"/>
    </row>
    <row r="116" spans="1:18" ht="16.95" customHeight="1">
      <c r="A116" s="556" t="s">
        <v>268</v>
      </c>
      <c r="B116" s="519">
        <v>9363</v>
      </c>
      <c r="C116" s="532">
        <f t="shared" si="19"/>
        <v>3887</v>
      </c>
      <c r="D116" s="532">
        <v>3180</v>
      </c>
      <c r="E116" s="44">
        <f t="shared" si="18"/>
        <v>2705</v>
      </c>
      <c r="F116" s="44">
        <f t="shared" si="12"/>
        <v>85.062893081761004</v>
      </c>
      <c r="G116" s="44">
        <f t="shared" si="13"/>
        <v>69.590944172883979</v>
      </c>
      <c r="H116" s="44">
        <f>(E116/E132)*100</f>
        <v>1.3603498990927145</v>
      </c>
      <c r="I116" s="533">
        <v>679</v>
      </c>
      <c r="J116" s="598">
        <v>730</v>
      </c>
      <c r="K116" s="429">
        <v>620</v>
      </c>
      <c r="L116" s="429">
        <f t="shared" si="15"/>
        <v>84.93150684931507</v>
      </c>
      <c r="M116" s="429">
        <f t="shared" si="14"/>
        <v>91.31075110456554</v>
      </c>
      <c r="N116" s="533">
        <v>3208</v>
      </c>
      <c r="O116" s="546">
        <v>2085</v>
      </c>
      <c r="P116" s="294"/>
      <c r="Q116" s="293"/>
      <c r="R116" s="293"/>
    </row>
    <row r="117" spans="1:18" ht="16.95" customHeight="1">
      <c r="A117" s="556" t="s">
        <v>320</v>
      </c>
      <c r="B117" s="519">
        <v>5658</v>
      </c>
      <c r="C117" s="532">
        <f t="shared" si="19"/>
        <v>2512</v>
      </c>
      <c r="D117" s="532">
        <v>2437</v>
      </c>
      <c r="E117" s="44">
        <f t="shared" si="18"/>
        <v>3160</v>
      </c>
      <c r="F117" s="44">
        <f t="shared" si="12"/>
        <v>129.66762412802626</v>
      </c>
      <c r="G117" s="44">
        <f t="shared" si="13"/>
        <v>125.79617834394905</v>
      </c>
      <c r="H117" s="44">
        <f>(E117/E132)*100</f>
        <v>1.5891703072580323</v>
      </c>
      <c r="I117" s="533">
        <v>470</v>
      </c>
      <c r="J117" s="598">
        <v>480</v>
      </c>
      <c r="K117" s="429">
        <v>550</v>
      </c>
      <c r="L117" s="429">
        <f t="shared" si="15"/>
        <v>114.58333333333333</v>
      </c>
      <c r="M117" s="429">
        <f t="shared" si="14"/>
        <v>117.02127659574468</v>
      </c>
      <c r="N117" s="533">
        <v>2042</v>
      </c>
      <c r="O117" s="546">
        <v>2610</v>
      </c>
      <c r="P117" s="293"/>
      <c r="Q117" s="293"/>
      <c r="R117" s="293"/>
    </row>
    <row r="118" spans="1:18" ht="16.95" customHeight="1">
      <c r="A118" s="518" t="s">
        <v>321</v>
      </c>
      <c r="B118" s="519">
        <v>8541</v>
      </c>
      <c r="C118" s="532">
        <f t="shared" si="19"/>
        <v>3911</v>
      </c>
      <c r="D118" s="532">
        <v>3705</v>
      </c>
      <c r="E118" s="44">
        <f t="shared" si="18"/>
        <v>3907</v>
      </c>
      <c r="F118" s="44">
        <f t="shared" si="12"/>
        <v>105.45209176788124</v>
      </c>
      <c r="G118" s="44">
        <f t="shared" si="13"/>
        <v>99.897724367169531</v>
      </c>
      <c r="H118" s="44">
        <f>(E118/E132)*100</f>
        <v>1.9648380982459281</v>
      </c>
      <c r="I118" s="533">
        <v>790</v>
      </c>
      <c r="J118" s="598">
        <v>730</v>
      </c>
      <c r="K118" s="429">
        <v>670</v>
      </c>
      <c r="L118" s="429">
        <f t="shared" si="15"/>
        <v>91.780821917808225</v>
      </c>
      <c r="M118" s="429">
        <f t="shared" si="14"/>
        <v>84.810126582278471</v>
      </c>
      <c r="N118" s="533">
        <v>3121</v>
      </c>
      <c r="O118" s="546">
        <v>3237</v>
      </c>
      <c r="P118" s="293"/>
      <c r="Q118" s="293"/>
      <c r="R118" s="293"/>
    </row>
    <row r="119" spans="1:18" ht="16.95" customHeight="1">
      <c r="A119" s="556" t="s">
        <v>374</v>
      </c>
      <c r="B119" s="519"/>
      <c r="C119" s="532"/>
      <c r="D119" s="532"/>
      <c r="E119" s="44">
        <f t="shared" si="18"/>
        <v>350</v>
      </c>
      <c r="F119" s="44"/>
      <c r="G119" s="44"/>
      <c r="H119" s="44"/>
      <c r="I119" s="533"/>
      <c r="J119" s="598">
        <v>0</v>
      </c>
      <c r="K119" s="429">
        <v>200</v>
      </c>
      <c r="L119" s="429" t="e">
        <f t="shared" si="15"/>
        <v>#DIV/0!</v>
      </c>
      <c r="M119" s="429" t="e">
        <f t="shared" si="14"/>
        <v>#DIV/0!</v>
      </c>
      <c r="N119" s="533"/>
      <c r="O119" s="546">
        <v>150</v>
      </c>
      <c r="P119" s="293"/>
      <c r="Q119" s="293"/>
      <c r="R119" s="293"/>
    </row>
    <row r="120" spans="1:18" ht="16.95" customHeight="1">
      <c r="A120" s="556" t="s">
        <v>412</v>
      </c>
      <c r="B120" s="519"/>
      <c r="C120" s="532"/>
      <c r="D120" s="532"/>
      <c r="E120" s="44"/>
      <c r="F120" s="44"/>
      <c r="G120" s="44"/>
      <c r="H120" s="44"/>
      <c r="I120" s="533"/>
      <c r="J120" s="598">
        <v>0</v>
      </c>
      <c r="K120" s="429">
        <v>175</v>
      </c>
      <c r="L120" s="429" t="e">
        <f t="shared" si="15"/>
        <v>#DIV/0!</v>
      </c>
      <c r="M120" s="429" t="e">
        <f t="shared" si="14"/>
        <v>#DIV/0!</v>
      </c>
      <c r="N120" s="533"/>
      <c r="O120" s="546"/>
      <c r="P120" s="293"/>
      <c r="Q120" s="293"/>
      <c r="R120" s="293"/>
    </row>
    <row r="121" spans="1:18" ht="16.95" customHeight="1">
      <c r="A121" s="518" t="s">
        <v>322</v>
      </c>
      <c r="B121" s="519">
        <v>2957</v>
      </c>
      <c r="C121" s="532">
        <f t="shared" si="19"/>
        <v>1377</v>
      </c>
      <c r="D121" s="532">
        <v>3734</v>
      </c>
      <c r="E121" s="44">
        <f t="shared" si="18"/>
        <v>2210</v>
      </c>
      <c r="F121" s="44">
        <f t="shared" si="12"/>
        <v>59.185859667916439</v>
      </c>
      <c r="G121" s="44">
        <f t="shared" si="13"/>
        <v>160.49382716049382</v>
      </c>
      <c r="H121" s="44">
        <f>(E121/E132)*100</f>
        <v>1.1114134110886873</v>
      </c>
      <c r="I121" s="520">
        <v>205</v>
      </c>
      <c r="J121" s="599">
        <v>600</v>
      </c>
      <c r="K121" s="429">
        <v>550</v>
      </c>
      <c r="L121" s="429">
        <f t="shared" si="15"/>
        <v>91.666666666666657</v>
      </c>
      <c r="M121" s="429">
        <f t="shared" si="14"/>
        <v>268.29268292682929</v>
      </c>
      <c r="N121" s="520">
        <v>1172</v>
      </c>
      <c r="O121" s="546">
        <v>1660</v>
      </c>
      <c r="P121" s="293"/>
      <c r="Q121" s="293"/>
      <c r="R121" s="293"/>
    </row>
    <row r="122" spans="1:18" ht="16.95" customHeight="1">
      <c r="A122" s="518" t="s">
        <v>269</v>
      </c>
      <c r="B122" s="519">
        <v>2349</v>
      </c>
      <c r="C122" s="532">
        <f t="shared" si="19"/>
        <v>929</v>
      </c>
      <c r="D122" s="532">
        <v>1085</v>
      </c>
      <c r="E122" s="44">
        <f t="shared" si="18"/>
        <v>1200</v>
      </c>
      <c r="F122" s="44">
        <f t="shared" si="12"/>
        <v>110.59907834101384</v>
      </c>
      <c r="G122" s="44">
        <f t="shared" si="13"/>
        <v>129.17115177610333</v>
      </c>
      <c r="H122" s="44">
        <f>(E122/E132)*100</f>
        <v>0.60348239516127811</v>
      </c>
      <c r="I122" s="520">
        <v>178</v>
      </c>
      <c r="J122" s="599">
        <v>170</v>
      </c>
      <c r="K122" s="429">
        <v>200</v>
      </c>
      <c r="L122" s="429">
        <f t="shared" si="15"/>
        <v>117.64705882352942</v>
      </c>
      <c r="M122" s="429">
        <f t="shared" si="14"/>
        <v>112.35955056179776</v>
      </c>
      <c r="N122" s="520">
        <v>751</v>
      </c>
      <c r="O122" s="546">
        <v>1000</v>
      </c>
      <c r="P122" s="293"/>
      <c r="Q122" s="293"/>
      <c r="R122" s="293"/>
    </row>
    <row r="123" spans="1:18" ht="16.95" customHeight="1">
      <c r="A123" s="518" t="s">
        <v>270</v>
      </c>
      <c r="B123" s="519">
        <v>5782</v>
      </c>
      <c r="C123" s="532">
        <f t="shared" si="19"/>
        <v>1261</v>
      </c>
      <c r="D123" s="532">
        <v>1258</v>
      </c>
      <c r="E123" s="44">
        <f t="shared" si="18"/>
        <v>1572</v>
      </c>
      <c r="F123" s="44">
        <f t="shared" si="12"/>
        <v>124.96025437201908</v>
      </c>
      <c r="G123" s="44">
        <f t="shared" si="13"/>
        <v>124.6629659000793</v>
      </c>
      <c r="H123" s="44">
        <f>(E123/E132)*100</f>
        <v>0.79056193766127436</v>
      </c>
      <c r="I123" s="533">
        <v>355</v>
      </c>
      <c r="J123" s="598">
        <v>353</v>
      </c>
      <c r="K123" s="429">
        <v>440</v>
      </c>
      <c r="L123" s="429">
        <v>150</v>
      </c>
      <c r="M123" s="429">
        <f t="shared" si="14"/>
        <v>123.94366197183098</v>
      </c>
      <c r="N123" s="533">
        <v>906</v>
      </c>
      <c r="O123" s="546">
        <v>1132</v>
      </c>
      <c r="P123" s="293"/>
      <c r="Q123" s="293"/>
      <c r="R123" s="293"/>
    </row>
    <row r="124" spans="1:18" ht="16.95" customHeight="1">
      <c r="A124" s="518" t="s">
        <v>323</v>
      </c>
      <c r="B124" s="519">
        <v>4177</v>
      </c>
      <c r="C124" s="532">
        <f t="shared" si="19"/>
        <v>1775</v>
      </c>
      <c r="D124" s="532">
        <v>1745</v>
      </c>
      <c r="E124" s="44">
        <f t="shared" si="18"/>
        <v>1660</v>
      </c>
      <c r="F124" s="44">
        <f t="shared" si="12"/>
        <v>95.128939828080235</v>
      </c>
      <c r="G124" s="44">
        <f t="shared" si="13"/>
        <v>93.521126760563376</v>
      </c>
      <c r="H124" s="44">
        <f>(E124/E132)*100</f>
        <v>0.83481731330643483</v>
      </c>
      <c r="I124" s="533">
        <v>329</v>
      </c>
      <c r="J124" s="598">
        <v>310</v>
      </c>
      <c r="K124" s="429">
        <v>410</v>
      </c>
      <c r="L124" s="429">
        <f t="shared" si="15"/>
        <v>132.25806451612902</v>
      </c>
      <c r="M124" s="429">
        <f t="shared" si="14"/>
        <v>124.62006079027354</v>
      </c>
      <c r="N124" s="533">
        <v>1446</v>
      </c>
      <c r="O124" s="546">
        <v>1250</v>
      </c>
      <c r="P124" s="293"/>
      <c r="Q124" s="293"/>
      <c r="R124" s="293"/>
    </row>
    <row r="125" spans="1:18" ht="16.95" customHeight="1">
      <c r="A125" s="518" t="s">
        <v>286</v>
      </c>
      <c r="B125" s="519">
        <v>0</v>
      </c>
      <c r="C125" s="511">
        <f t="shared" si="19"/>
        <v>0</v>
      </c>
      <c r="D125" s="511">
        <v>810</v>
      </c>
      <c r="E125" s="44">
        <f t="shared" ref="E125:E132" si="20">K125+O125</f>
        <v>0</v>
      </c>
      <c r="F125" s="44">
        <f t="shared" si="12"/>
        <v>0</v>
      </c>
      <c r="G125" s="44"/>
      <c r="H125" s="44"/>
      <c r="I125" s="520">
        <v>0</v>
      </c>
      <c r="J125" s="520">
        <v>180</v>
      </c>
      <c r="K125" s="429">
        <v>0</v>
      </c>
      <c r="L125" s="429">
        <f t="shared" si="15"/>
        <v>0</v>
      </c>
      <c r="M125" s="429" t="e">
        <f t="shared" si="14"/>
        <v>#DIV/0!</v>
      </c>
      <c r="N125" s="563">
        <v>0</v>
      </c>
      <c r="O125" s="546">
        <v>0</v>
      </c>
      <c r="P125" s="293"/>
      <c r="Q125" s="293"/>
      <c r="R125" s="293"/>
    </row>
    <row r="126" spans="1:18" ht="16.95" customHeight="1">
      <c r="A126" s="518" t="s">
        <v>287</v>
      </c>
      <c r="B126" s="519">
        <v>1377</v>
      </c>
      <c r="C126" s="511">
        <f t="shared" si="19"/>
        <v>426</v>
      </c>
      <c r="D126" s="511">
        <v>805</v>
      </c>
      <c r="E126" s="44">
        <f t="shared" si="20"/>
        <v>3040</v>
      </c>
      <c r="F126" s="44">
        <f t="shared" si="12"/>
        <v>377.63975155279502</v>
      </c>
      <c r="G126" s="44">
        <f t="shared" si="13"/>
        <v>713.61502347417843</v>
      </c>
      <c r="H126" s="44"/>
      <c r="I126" s="520">
        <v>75</v>
      </c>
      <c r="J126" s="520">
        <v>135</v>
      </c>
      <c r="K126" s="429">
        <v>850</v>
      </c>
      <c r="L126" s="429">
        <f t="shared" si="15"/>
        <v>629.62962962962968</v>
      </c>
      <c r="M126" s="429">
        <f t="shared" si="14"/>
        <v>1133.3333333333335</v>
      </c>
      <c r="N126" s="563">
        <v>351</v>
      </c>
      <c r="O126" s="546">
        <v>2190</v>
      </c>
      <c r="P126" s="293"/>
      <c r="Q126" s="293"/>
      <c r="R126" s="293"/>
    </row>
    <row r="127" spans="1:18" ht="13.5" customHeight="1">
      <c r="A127" s="807" t="s">
        <v>388</v>
      </c>
      <c r="B127" s="519">
        <v>1494</v>
      </c>
      <c r="C127" s="511">
        <f t="shared" si="19"/>
        <v>655</v>
      </c>
      <c r="D127" s="511">
        <v>474</v>
      </c>
      <c r="E127" s="44">
        <f t="shared" si="20"/>
        <v>543</v>
      </c>
      <c r="F127" s="44">
        <f t="shared" si="12"/>
        <v>114.55696202531647</v>
      </c>
      <c r="G127" s="44">
        <f t="shared" si="13"/>
        <v>82.900763358778633</v>
      </c>
      <c r="H127" s="44"/>
      <c r="I127" s="520">
        <v>120</v>
      </c>
      <c r="J127" s="520">
        <v>114</v>
      </c>
      <c r="K127" s="429">
        <v>116</v>
      </c>
      <c r="L127" s="429">
        <f t="shared" si="15"/>
        <v>101.75438596491229</v>
      </c>
      <c r="M127" s="429">
        <f t="shared" si="14"/>
        <v>96.666666666666671</v>
      </c>
      <c r="N127" s="563">
        <v>535</v>
      </c>
      <c r="O127" s="546">
        <v>427</v>
      </c>
      <c r="P127" s="293"/>
      <c r="Q127" s="293"/>
      <c r="R127" s="293"/>
    </row>
    <row r="128" spans="1:18" ht="13.5" customHeight="1">
      <c r="A128" s="807" t="s">
        <v>389</v>
      </c>
      <c r="B128" s="519">
        <v>4613</v>
      </c>
      <c r="C128" s="511">
        <f t="shared" si="19"/>
        <v>1864</v>
      </c>
      <c r="D128" s="511"/>
      <c r="E128" s="44">
        <f t="shared" si="20"/>
        <v>2660</v>
      </c>
      <c r="F128" s="44"/>
      <c r="G128" s="44">
        <f t="shared" si="13"/>
        <v>142.70386266094422</v>
      </c>
      <c r="H128" s="44"/>
      <c r="I128" s="520">
        <v>327</v>
      </c>
      <c r="J128" s="520">
        <v>0</v>
      </c>
      <c r="K128" s="429">
        <v>500</v>
      </c>
      <c r="L128" s="429" t="e">
        <f t="shared" si="15"/>
        <v>#DIV/0!</v>
      </c>
      <c r="M128" s="429">
        <f t="shared" si="14"/>
        <v>152.90519877675843</v>
      </c>
      <c r="N128" s="563">
        <v>1537</v>
      </c>
      <c r="O128" s="546">
        <v>2160</v>
      </c>
      <c r="P128" s="293"/>
      <c r="Q128" s="293"/>
      <c r="R128" s="293"/>
    </row>
    <row r="129" spans="1:18" ht="15.75" customHeight="1">
      <c r="A129" s="518" t="s">
        <v>326</v>
      </c>
      <c r="B129" s="519">
        <v>1025</v>
      </c>
      <c r="C129" s="511">
        <f t="shared" si="19"/>
        <v>605</v>
      </c>
      <c r="D129" s="511"/>
      <c r="E129" s="44">
        <f t="shared" si="20"/>
        <v>1700</v>
      </c>
      <c r="F129" s="44"/>
      <c r="G129" s="44">
        <f t="shared" si="13"/>
        <v>280.9917355371901</v>
      </c>
      <c r="H129" s="44"/>
      <c r="I129" s="520">
        <v>55</v>
      </c>
      <c r="J129" s="520">
        <v>0</v>
      </c>
      <c r="K129" s="429">
        <v>450</v>
      </c>
      <c r="L129" s="429" t="e">
        <f t="shared" si="15"/>
        <v>#DIV/0!</v>
      </c>
      <c r="M129" s="429">
        <f t="shared" si="14"/>
        <v>818.18181818181813</v>
      </c>
      <c r="N129" s="563">
        <v>550</v>
      </c>
      <c r="O129" s="548">
        <v>1250</v>
      </c>
      <c r="P129" s="293"/>
      <c r="Q129" s="293"/>
      <c r="R129" s="293"/>
    </row>
    <row r="130" spans="1:18" ht="15.75" customHeight="1">
      <c r="A130" s="518" t="s">
        <v>332</v>
      </c>
      <c r="B130" s="519">
        <v>4720</v>
      </c>
      <c r="C130" s="511">
        <f t="shared" si="19"/>
        <v>2600</v>
      </c>
      <c r="D130" s="511"/>
      <c r="E130" s="44">
        <f t="shared" si="20"/>
        <v>1750</v>
      </c>
      <c r="F130" s="44"/>
      <c r="G130" s="44">
        <f t="shared" si="13"/>
        <v>67.307692307692307</v>
      </c>
      <c r="H130" s="44"/>
      <c r="I130" s="520">
        <v>380</v>
      </c>
      <c r="J130" s="520">
        <v>0</v>
      </c>
      <c r="K130" s="429">
        <v>200</v>
      </c>
      <c r="L130" s="429" t="e">
        <f t="shared" si="15"/>
        <v>#DIV/0!</v>
      </c>
      <c r="M130" s="429">
        <f t="shared" si="14"/>
        <v>52.631578947368418</v>
      </c>
      <c r="N130" s="563">
        <v>2220</v>
      </c>
      <c r="O130" s="548">
        <v>1550</v>
      </c>
      <c r="P130" s="293"/>
      <c r="Q130" s="293"/>
      <c r="R130" s="293"/>
    </row>
    <row r="131" spans="1:18" ht="15.75" customHeight="1">
      <c r="A131" s="518" t="s">
        <v>335</v>
      </c>
      <c r="B131" s="519">
        <v>10680</v>
      </c>
      <c r="C131" s="511">
        <f t="shared" si="19"/>
        <v>4568</v>
      </c>
      <c r="D131" s="511"/>
      <c r="E131" s="44">
        <f t="shared" si="20"/>
        <v>6364.2</v>
      </c>
      <c r="F131" s="44"/>
      <c r="G131" s="44">
        <f t="shared" si="13"/>
        <v>139.3213660245184</v>
      </c>
      <c r="H131" s="44"/>
      <c r="I131" s="520">
        <v>870</v>
      </c>
      <c r="J131" s="520">
        <v>0</v>
      </c>
      <c r="K131" s="429">
        <v>1600</v>
      </c>
      <c r="L131" s="429" t="e">
        <f t="shared" si="15"/>
        <v>#DIV/0!</v>
      </c>
      <c r="M131" s="429">
        <f t="shared" si="14"/>
        <v>183.90804597701148</v>
      </c>
      <c r="N131" s="563">
        <v>3698</v>
      </c>
      <c r="O131" s="548">
        <v>4764.2</v>
      </c>
      <c r="P131" s="293"/>
      <c r="Q131" s="293"/>
      <c r="R131" s="293"/>
    </row>
    <row r="132" spans="1:18" ht="16.95" customHeight="1" thickBot="1">
      <c r="A132" s="565" t="s">
        <v>69</v>
      </c>
      <c r="B132" s="566">
        <f>SUM(B59:B131)</f>
        <v>411760</v>
      </c>
      <c r="C132" s="532">
        <f>SUM(C59:C131)</f>
        <v>167252</v>
      </c>
      <c r="D132" s="534">
        <f>SUM(D59:D131)</f>
        <v>166924.09999999998</v>
      </c>
      <c r="E132" s="44">
        <f t="shared" si="20"/>
        <v>198845.9</v>
      </c>
      <c r="F132" s="44">
        <f t="shared" si="12"/>
        <v>119.12354177737068</v>
      </c>
      <c r="G132" s="44">
        <f>(E132/C132)*100</f>
        <v>118.8899983258795</v>
      </c>
      <c r="H132" s="44">
        <f>(E132/E132)*100</f>
        <v>100</v>
      </c>
      <c r="I132" s="532">
        <f>SUM(I59:I131)</f>
        <v>31780</v>
      </c>
      <c r="J132" s="534">
        <f>SUM(J59:J131)</f>
        <v>33595.399999999994</v>
      </c>
      <c r="K132" s="630">
        <f>SUM(K59:K131)</f>
        <v>42113.599999999999</v>
      </c>
      <c r="L132" s="546">
        <f t="shared" si="15"/>
        <v>125.3552569697042</v>
      </c>
      <c r="M132" s="429">
        <f t="shared" si="14"/>
        <v>132.51604782882316</v>
      </c>
      <c r="N132" s="602">
        <v>135472</v>
      </c>
      <c r="O132" s="534">
        <v>156732.29999999999</v>
      </c>
      <c r="P132" s="294"/>
      <c r="Q132" s="293"/>
      <c r="R132" s="293"/>
    </row>
    <row r="133" spans="1:18" ht="15.6">
      <c r="A133" s="60"/>
      <c r="B133" s="60"/>
      <c r="C133" s="60">
        <v>0</v>
      </c>
      <c r="D133" s="60">
        <v>0</v>
      </c>
      <c r="E133" s="60"/>
      <c r="F133" s="60"/>
      <c r="G133" s="60"/>
      <c r="H133" s="60"/>
      <c r="I133" s="60">
        <v>0</v>
      </c>
      <c r="J133" s="60">
        <v>0</v>
      </c>
      <c r="K133" s="631"/>
      <c r="L133" s="60"/>
      <c r="M133" s="60"/>
      <c r="N133" s="60">
        <v>0</v>
      </c>
      <c r="O133" s="60">
        <v>0</v>
      </c>
    </row>
    <row r="134" spans="1:18" ht="15.6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32"/>
      <c r="L134" s="139"/>
      <c r="M134" s="139"/>
      <c r="N134" s="60"/>
      <c r="O134" s="60"/>
    </row>
    <row r="135" spans="1:18" ht="15.6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32"/>
      <c r="L135" s="139"/>
      <c r="M135" s="60"/>
      <c r="N135" s="60"/>
      <c r="O135" s="60"/>
    </row>
    <row r="136" spans="1:18" ht="15.6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31"/>
      <c r="L136" s="501"/>
      <c r="M136" s="502"/>
      <c r="N136" s="60"/>
      <c r="O136" s="60"/>
    </row>
    <row r="137" spans="1:18" ht="15.6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31"/>
      <c r="L137" s="60"/>
      <c r="M137" s="60"/>
      <c r="N137" s="60"/>
      <c r="O137" s="60"/>
    </row>
    <row r="138" spans="1:18" ht="15.6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31"/>
      <c r="L138" s="60"/>
      <c r="M138" s="60"/>
      <c r="N138" s="60"/>
      <c r="O138" s="60"/>
    </row>
    <row r="139" spans="1:18" ht="15.6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31"/>
      <c r="L139" s="60"/>
      <c r="M139" s="60"/>
      <c r="N139" s="60"/>
      <c r="O139" s="60"/>
    </row>
    <row r="140" spans="1:18" ht="15.6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31"/>
      <c r="L140" s="60"/>
      <c r="M140" s="60"/>
      <c r="N140" s="60"/>
      <c r="O140" s="60"/>
    </row>
  </sheetData>
  <mergeCells count="14">
    <mergeCell ref="A1:K1"/>
    <mergeCell ref="A58:O58"/>
    <mergeCell ref="A2:A3"/>
    <mergeCell ref="C2:C3"/>
    <mergeCell ref="E2:E3"/>
    <mergeCell ref="G2:G3"/>
    <mergeCell ref="H2:H3"/>
    <mergeCell ref="I2:I3"/>
    <mergeCell ref="K2:K3"/>
    <mergeCell ref="M2:M3"/>
    <mergeCell ref="D2:D3"/>
    <mergeCell ref="F2:F3"/>
    <mergeCell ref="J2:J3"/>
    <mergeCell ref="L2:L3"/>
  </mergeCells>
  <pageMargins left="0.6692913385826772" right="0.19685039370078741" top="0" bottom="0" header="0" footer="0"/>
  <pageSetup paperSize="9" scale="8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C000"/>
  </sheetPr>
  <dimension ref="A1:T28"/>
  <sheetViews>
    <sheetView zoomScale="102" zoomScaleNormal="102" workbookViewId="0">
      <pane xSplit="1" ySplit="3" topLeftCell="B16" activePane="bottomRight" state="frozen"/>
      <selection pane="topRight" activeCell="B1" sqref="B1"/>
      <selection pane="bottomLeft" activeCell="A4" sqref="A4"/>
      <selection pane="bottomRight" activeCell="I25" sqref="I25"/>
    </sheetView>
  </sheetViews>
  <sheetFormatPr defaultColWidth="8.81640625" defaultRowHeight="13.2"/>
  <cols>
    <col min="1" max="1" width="10.54296875" style="12" customWidth="1"/>
    <col min="2" max="2" width="7" style="12" customWidth="1"/>
    <col min="3" max="3" width="6.08984375" style="12" customWidth="1"/>
    <col min="4" max="4" width="7.81640625" style="12" customWidth="1"/>
    <col min="5" max="8" width="6.6328125" style="12" customWidth="1"/>
    <col min="9" max="9" width="5.81640625" style="12" customWidth="1"/>
    <col min="10" max="10" width="5.54296875" style="12" customWidth="1"/>
    <col min="11" max="11" width="5.6328125" style="12" customWidth="1"/>
    <col min="12" max="12" width="6.6328125" style="12" customWidth="1"/>
    <col min="13" max="13" width="5.81640625" style="12" customWidth="1"/>
    <col min="14" max="14" width="6.1796875" style="12" customWidth="1"/>
    <col min="15" max="15" width="4.81640625" style="12" customWidth="1"/>
    <col min="16" max="18" width="5.6328125" style="12" customWidth="1"/>
    <col min="19" max="19" width="4.453125" style="12" customWidth="1"/>
    <col min="20" max="16384" width="8.81640625" style="12"/>
  </cols>
  <sheetData>
    <row r="1" spans="1:20" ht="15.6" customHeight="1" thickBot="1">
      <c r="A1" s="271" t="s">
        <v>387</v>
      </c>
      <c r="B1" s="271"/>
      <c r="C1" s="271"/>
      <c r="D1" s="271"/>
      <c r="E1" s="960"/>
      <c r="F1" s="960"/>
      <c r="G1" s="960"/>
      <c r="H1" s="960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</row>
    <row r="2" spans="1:20" ht="20.399999999999999" customHeight="1" thickBot="1">
      <c r="A2" s="444" t="s">
        <v>23</v>
      </c>
      <c r="B2" s="430" t="s">
        <v>24</v>
      </c>
      <c r="C2" s="961" t="s">
        <v>110</v>
      </c>
      <c r="D2" s="962"/>
      <c r="E2" s="962"/>
      <c r="F2" s="962"/>
      <c r="G2" s="962"/>
      <c r="H2" s="962"/>
      <c r="I2" s="962"/>
      <c r="J2" s="962"/>
      <c r="K2" s="962"/>
      <c r="L2" s="962"/>
      <c r="M2" s="963"/>
      <c r="N2" s="961" t="s">
        <v>91</v>
      </c>
      <c r="O2" s="962"/>
      <c r="P2" s="962"/>
      <c r="Q2" s="962"/>
      <c r="R2" s="962"/>
      <c r="S2" s="963"/>
    </row>
    <row r="3" spans="1:20" ht="21.6" customHeight="1" thickBot="1">
      <c r="A3" s="445" t="s">
        <v>25</v>
      </c>
      <c r="B3" s="438" t="s">
        <v>390</v>
      </c>
      <c r="C3" s="446" t="s">
        <v>175</v>
      </c>
      <c r="D3" s="432" t="s">
        <v>88</v>
      </c>
      <c r="E3" s="432" t="s">
        <v>18</v>
      </c>
      <c r="F3" s="433" t="s">
        <v>26</v>
      </c>
      <c r="G3" s="432" t="s">
        <v>27</v>
      </c>
      <c r="H3" s="432" t="s">
        <v>158</v>
      </c>
      <c r="I3" s="432" t="s">
        <v>221</v>
      </c>
      <c r="J3" s="433" t="s">
        <v>19</v>
      </c>
      <c r="K3" s="434" t="s">
        <v>290</v>
      </c>
      <c r="L3" s="435" t="s">
        <v>20</v>
      </c>
      <c r="M3" s="436" t="s">
        <v>28</v>
      </c>
      <c r="N3" s="439" t="s">
        <v>24</v>
      </c>
      <c r="O3" s="440" t="s">
        <v>26</v>
      </c>
      <c r="P3" s="441" t="s">
        <v>88</v>
      </c>
      <c r="Q3" s="442" t="s">
        <v>159</v>
      </c>
      <c r="R3" s="443" t="s">
        <v>22</v>
      </c>
      <c r="S3" s="442" t="s">
        <v>28</v>
      </c>
    </row>
    <row r="4" spans="1:20" ht="23.1" customHeight="1" thickBot="1">
      <c r="A4" s="102" t="s">
        <v>92</v>
      </c>
      <c r="B4" s="677">
        <v>2450</v>
      </c>
      <c r="C4" s="768"/>
      <c r="D4" s="780">
        <v>310</v>
      </c>
      <c r="E4" s="437">
        <v>30.4</v>
      </c>
      <c r="F4" s="769"/>
      <c r="G4" s="791">
        <v>190</v>
      </c>
      <c r="H4" s="769">
        <v>2100</v>
      </c>
      <c r="I4" s="769"/>
      <c r="J4" s="769"/>
      <c r="K4" s="769"/>
      <c r="L4" s="770">
        <f>SUM(C4:K4)</f>
        <v>2630.4</v>
      </c>
      <c r="M4" s="792">
        <f>L4-B4</f>
        <v>180.40000000000009</v>
      </c>
      <c r="N4" s="793">
        <v>36</v>
      </c>
      <c r="O4" s="794"/>
      <c r="P4" s="847">
        <v>47</v>
      </c>
      <c r="Q4" s="777"/>
      <c r="R4" s="778">
        <f>SUM(O4:Q4)</f>
        <v>47</v>
      </c>
      <c r="S4" s="795">
        <f>R4-N4</f>
        <v>11</v>
      </c>
      <c r="T4" s="626"/>
    </row>
    <row r="5" spans="1:20" ht="23.1" customHeight="1" thickBot="1">
      <c r="A5" s="87" t="s">
        <v>93</v>
      </c>
      <c r="B5" s="677">
        <v>450</v>
      </c>
      <c r="C5" s="771"/>
      <c r="D5" s="780">
        <v>360</v>
      </c>
      <c r="E5" s="126">
        <v>42.1</v>
      </c>
      <c r="F5" s="129"/>
      <c r="G5" s="796"/>
      <c r="H5" s="129"/>
      <c r="I5" s="129"/>
      <c r="J5" s="129"/>
      <c r="K5" s="129"/>
      <c r="L5" s="770">
        <f t="shared" ref="L5:L21" si="0">SUM(C5:K5)</f>
        <v>402.1</v>
      </c>
      <c r="M5" s="792">
        <f t="shared" ref="M5:M22" si="1">L5-B5</f>
        <v>-47.899999999999977</v>
      </c>
      <c r="N5" s="797">
        <v>12</v>
      </c>
      <c r="O5" s="764"/>
      <c r="P5" s="129">
        <v>0</v>
      </c>
      <c r="Q5" s="129"/>
      <c r="R5" s="778">
        <f t="shared" ref="R5:R22" si="2">SUM(O5:Q5)</f>
        <v>0</v>
      </c>
      <c r="S5" s="795">
        <f t="shared" ref="S5:S22" si="3">R5-N5</f>
        <v>-12</v>
      </c>
      <c r="T5" s="626"/>
    </row>
    <row r="6" spans="1:20" ht="23.1" customHeight="1" thickBot="1">
      <c r="A6" s="87" t="s">
        <v>94</v>
      </c>
      <c r="B6" s="677">
        <v>395</v>
      </c>
      <c r="C6" s="771"/>
      <c r="D6" s="126">
        <v>85</v>
      </c>
      <c r="E6" s="126">
        <v>8.1</v>
      </c>
      <c r="F6" s="129"/>
      <c r="G6" s="796"/>
      <c r="H6" s="129">
        <v>410</v>
      </c>
      <c r="I6" s="129"/>
      <c r="J6" s="129"/>
      <c r="K6" s="129"/>
      <c r="L6" s="770">
        <f t="shared" si="0"/>
        <v>503.1</v>
      </c>
      <c r="M6" s="792">
        <f t="shared" si="1"/>
        <v>108.10000000000002</v>
      </c>
      <c r="N6" s="797">
        <v>11</v>
      </c>
      <c r="O6" s="764"/>
      <c r="P6" s="129">
        <v>15</v>
      </c>
      <c r="Q6" s="129"/>
      <c r="R6" s="778">
        <f t="shared" si="2"/>
        <v>15</v>
      </c>
      <c r="S6" s="795">
        <f t="shared" si="3"/>
        <v>4</v>
      </c>
      <c r="T6" s="626"/>
    </row>
    <row r="7" spans="1:20" ht="23.1" customHeight="1" thickBot="1">
      <c r="A7" s="87" t="s">
        <v>95</v>
      </c>
      <c r="B7" s="677">
        <v>950</v>
      </c>
      <c r="C7" s="771">
        <v>5</v>
      </c>
      <c r="D7" s="126">
        <v>101</v>
      </c>
      <c r="E7" s="126"/>
      <c r="F7" s="129"/>
      <c r="G7" s="796">
        <v>626</v>
      </c>
      <c r="H7" s="129">
        <v>739</v>
      </c>
      <c r="I7" s="129"/>
      <c r="J7" s="129"/>
      <c r="K7" s="129"/>
      <c r="L7" s="770">
        <f t="shared" si="0"/>
        <v>1471</v>
      </c>
      <c r="M7" s="792">
        <f t="shared" si="1"/>
        <v>521</v>
      </c>
      <c r="N7" s="797">
        <v>13</v>
      </c>
      <c r="O7" s="764"/>
      <c r="P7" s="129">
        <v>11</v>
      </c>
      <c r="Q7" s="129"/>
      <c r="R7" s="778">
        <f t="shared" si="2"/>
        <v>11</v>
      </c>
      <c r="S7" s="795">
        <f t="shared" si="3"/>
        <v>-2</v>
      </c>
      <c r="T7" s="626"/>
    </row>
    <row r="8" spans="1:20" ht="23.1" customHeight="1" thickBot="1">
      <c r="A8" s="87" t="s">
        <v>96</v>
      </c>
      <c r="B8" s="677">
        <v>850</v>
      </c>
      <c r="C8" s="771"/>
      <c r="D8" s="126">
        <v>165</v>
      </c>
      <c r="E8" s="126">
        <v>76.3</v>
      </c>
      <c r="F8" s="129"/>
      <c r="G8" s="796">
        <v>0</v>
      </c>
      <c r="H8" s="129">
        <v>620</v>
      </c>
      <c r="I8" s="129"/>
      <c r="J8" s="129"/>
      <c r="K8" s="129"/>
      <c r="L8" s="770">
        <f t="shared" si="0"/>
        <v>861.3</v>
      </c>
      <c r="M8" s="792">
        <f t="shared" si="1"/>
        <v>11.299999999999955</v>
      </c>
      <c r="N8" s="797">
        <v>17</v>
      </c>
      <c r="O8" s="764"/>
      <c r="P8" s="129">
        <v>14</v>
      </c>
      <c r="Q8" s="129"/>
      <c r="R8" s="778">
        <f t="shared" si="2"/>
        <v>14</v>
      </c>
      <c r="S8" s="795">
        <f t="shared" si="3"/>
        <v>-3</v>
      </c>
      <c r="T8" s="626"/>
    </row>
    <row r="9" spans="1:20" ht="23.1" customHeight="1" thickBot="1">
      <c r="A9" s="87" t="s">
        <v>97</v>
      </c>
      <c r="B9" s="677">
        <v>1100</v>
      </c>
      <c r="C9" s="771"/>
      <c r="D9" s="780">
        <v>95.4</v>
      </c>
      <c r="E9" s="126"/>
      <c r="F9" s="129"/>
      <c r="G9" s="796"/>
      <c r="H9" s="129">
        <v>824.6</v>
      </c>
      <c r="I9" s="129"/>
      <c r="J9" s="129"/>
      <c r="K9" s="129"/>
      <c r="L9" s="770">
        <f t="shared" si="0"/>
        <v>920</v>
      </c>
      <c r="M9" s="792">
        <f t="shared" si="1"/>
        <v>-180</v>
      </c>
      <c r="N9" s="797">
        <v>14</v>
      </c>
      <c r="O9" s="764"/>
      <c r="P9" s="129">
        <v>13</v>
      </c>
      <c r="Q9" s="129"/>
      <c r="R9" s="778">
        <f t="shared" si="2"/>
        <v>13</v>
      </c>
      <c r="S9" s="795">
        <f t="shared" si="3"/>
        <v>-1</v>
      </c>
      <c r="T9" s="626"/>
    </row>
    <row r="10" spans="1:20" ht="23.1" customHeight="1" thickBot="1">
      <c r="A10" s="87" t="s">
        <v>98</v>
      </c>
      <c r="B10" s="677">
        <v>4007</v>
      </c>
      <c r="C10" s="771"/>
      <c r="D10" s="780">
        <v>493</v>
      </c>
      <c r="E10" s="126">
        <v>71.8</v>
      </c>
      <c r="F10" s="772">
        <v>230</v>
      </c>
      <c r="G10" s="796"/>
      <c r="H10" s="129">
        <v>3220</v>
      </c>
      <c r="I10" s="129"/>
      <c r="J10" s="129"/>
      <c r="K10" s="129"/>
      <c r="L10" s="770">
        <f t="shared" si="0"/>
        <v>4014.8</v>
      </c>
      <c r="M10" s="792">
        <f t="shared" si="1"/>
        <v>7.8000000000001819</v>
      </c>
      <c r="N10" s="797">
        <v>41</v>
      </c>
      <c r="O10" s="764">
        <v>0</v>
      </c>
      <c r="P10" s="129">
        <v>36.4</v>
      </c>
      <c r="Q10" s="129"/>
      <c r="R10" s="778">
        <f t="shared" si="2"/>
        <v>36.4</v>
      </c>
      <c r="S10" s="795">
        <f t="shared" si="3"/>
        <v>-4.6000000000000014</v>
      </c>
      <c r="T10" s="626"/>
    </row>
    <row r="11" spans="1:20" ht="23.1" customHeight="1" thickBot="1">
      <c r="A11" s="72" t="s">
        <v>99</v>
      </c>
      <c r="B11" s="677">
        <v>6600</v>
      </c>
      <c r="C11" s="771">
        <v>205</v>
      </c>
      <c r="D11" s="126">
        <v>1446</v>
      </c>
      <c r="E11" s="126">
        <v>131.30000000000001</v>
      </c>
      <c r="F11" s="661"/>
      <c r="G11" s="772">
        <v>105</v>
      </c>
      <c r="H11" s="772">
        <v>4145.6000000000004</v>
      </c>
      <c r="I11" s="129"/>
      <c r="J11" s="129"/>
      <c r="K11" s="129"/>
      <c r="L11" s="770">
        <f t="shared" si="0"/>
        <v>6032.9000000000005</v>
      </c>
      <c r="M11" s="792">
        <f t="shared" si="1"/>
        <v>-567.09999999999945</v>
      </c>
      <c r="N11" s="797">
        <v>42</v>
      </c>
      <c r="O11" s="764"/>
      <c r="P11" s="129">
        <v>50</v>
      </c>
      <c r="Q11" s="129"/>
      <c r="R11" s="778">
        <f t="shared" si="2"/>
        <v>50</v>
      </c>
      <c r="S11" s="795">
        <f t="shared" si="3"/>
        <v>8</v>
      </c>
      <c r="T11" s="626"/>
    </row>
    <row r="12" spans="1:20" ht="23.1" customHeight="1" thickBot="1">
      <c r="A12" s="87" t="s">
        <v>100</v>
      </c>
      <c r="B12" s="677">
        <v>235</v>
      </c>
      <c r="C12" s="771"/>
      <c r="D12" s="126"/>
      <c r="E12" s="126">
        <v>66.5</v>
      </c>
      <c r="F12" s="772"/>
      <c r="G12" s="796"/>
      <c r="H12" s="129">
        <v>200</v>
      </c>
      <c r="I12" s="129"/>
      <c r="J12" s="129"/>
      <c r="K12" s="129"/>
      <c r="L12" s="770">
        <f t="shared" si="0"/>
        <v>266.5</v>
      </c>
      <c r="M12" s="792">
        <f t="shared" si="1"/>
        <v>31.5</v>
      </c>
      <c r="N12" s="797">
        <v>5</v>
      </c>
      <c r="O12" s="764"/>
      <c r="P12" s="129"/>
      <c r="Q12" s="129"/>
      <c r="R12" s="778">
        <f t="shared" si="2"/>
        <v>0</v>
      </c>
      <c r="S12" s="795">
        <f t="shared" si="3"/>
        <v>-5</v>
      </c>
      <c r="T12" s="626"/>
    </row>
    <row r="13" spans="1:20" ht="23.1" customHeight="1" thickBot="1">
      <c r="A13" s="530" t="s">
        <v>101</v>
      </c>
      <c r="B13" s="677">
        <v>8100</v>
      </c>
      <c r="C13" s="771"/>
      <c r="D13" s="780">
        <v>9589</v>
      </c>
      <c r="E13" s="126">
        <v>72.3</v>
      </c>
      <c r="F13" s="772"/>
      <c r="G13" s="796">
        <v>33.6</v>
      </c>
      <c r="H13" s="129"/>
      <c r="I13" s="129"/>
      <c r="J13" s="129"/>
      <c r="K13" s="129"/>
      <c r="L13" s="770">
        <f t="shared" si="0"/>
        <v>9694.9</v>
      </c>
      <c r="M13" s="792">
        <f t="shared" si="1"/>
        <v>1594.8999999999996</v>
      </c>
      <c r="N13" s="797">
        <v>27</v>
      </c>
      <c r="O13" s="764"/>
      <c r="P13" s="129">
        <v>40</v>
      </c>
      <c r="Q13" s="129"/>
      <c r="R13" s="778">
        <f t="shared" si="2"/>
        <v>40</v>
      </c>
      <c r="S13" s="795">
        <f t="shared" si="3"/>
        <v>13</v>
      </c>
      <c r="T13" s="626"/>
    </row>
    <row r="14" spans="1:20" ht="23.1" customHeight="1" thickBot="1">
      <c r="A14" s="530" t="s">
        <v>102</v>
      </c>
      <c r="B14" s="677">
        <v>1595</v>
      </c>
      <c r="C14" s="771"/>
      <c r="D14" s="126">
        <v>195</v>
      </c>
      <c r="E14" s="126"/>
      <c r="F14" s="772">
        <v>0</v>
      </c>
      <c r="G14" s="796">
        <v>0</v>
      </c>
      <c r="H14" s="129">
        <v>1595</v>
      </c>
      <c r="I14" s="129"/>
      <c r="J14" s="129"/>
      <c r="K14" s="129"/>
      <c r="L14" s="770">
        <f t="shared" si="0"/>
        <v>1790</v>
      </c>
      <c r="M14" s="792">
        <f t="shared" si="1"/>
        <v>195</v>
      </c>
      <c r="N14" s="797">
        <v>38</v>
      </c>
      <c r="O14" s="764">
        <v>0</v>
      </c>
      <c r="P14" s="129">
        <v>32</v>
      </c>
      <c r="Q14" s="129"/>
      <c r="R14" s="778">
        <f t="shared" si="2"/>
        <v>32</v>
      </c>
      <c r="S14" s="795">
        <f t="shared" si="3"/>
        <v>-6</v>
      </c>
      <c r="T14" s="626"/>
    </row>
    <row r="15" spans="1:20" ht="23.1" customHeight="1" thickBot="1">
      <c r="A15" s="530" t="s">
        <v>103</v>
      </c>
      <c r="B15" s="677">
        <v>325</v>
      </c>
      <c r="C15" s="771"/>
      <c r="D15" s="780">
        <v>340</v>
      </c>
      <c r="E15" s="126"/>
      <c r="F15" s="772"/>
      <c r="G15" s="796">
        <v>0</v>
      </c>
      <c r="H15" s="129"/>
      <c r="I15" s="129"/>
      <c r="J15" s="129"/>
      <c r="K15" s="129"/>
      <c r="L15" s="770">
        <f t="shared" si="0"/>
        <v>340</v>
      </c>
      <c r="M15" s="792">
        <f t="shared" si="1"/>
        <v>15</v>
      </c>
      <c r="N15" s="797">
        <v>11</v>
      </c>
      <c r="O15" s="764"/>
      <c r="P15" s="129">
        <v>2</v>
      </c>
      <c r="Q15" s="129"/>
      <c r="R15" s="778">
        <f t="shared" si="2"/>
        <v>2</v>
      </c>
      <c r="S15" s="795">
        <f t="shared" si="3"/>
        <v>-9</v>
      </c>
      <c r="T15" s="626"/>
    </row>
    <row r="16" spans="1:20" ht="23.1" customHeight="1" thickBot="1">
      <c r="A16" s="530" t="s">
        <v>104</v>
      </c>
      <c r="B16" s="677">
        <v>1570</v>
      </c>
      <c r="C16" s="771"/>
      <c r="D16" s="780">
        <v>1240</v>
      </c>
      <c r="E16" s="126">
        <v>28.5</v>
      </c>
      <c r="F16" s="772"/>
      <c r="G16" s="796"/>
      <c r="H16" s="772">
        <v>0</v>
      </c>
      <c r="I16" s="129"/>
      <c r="J16" s="129"/>
      <c r="K16" s="129"/>
      <c r="L16" s="770">
        <f t="shared" si="0"/>
        <v>1268.5</v>
      </c>
      <c r="M16" s="792">
        <f t="shared" si="1"/>
        <v>-301.5</v>
      </c>
      <c r="N16" s="797">
        <v>38</v>
      </c>
      <c r="O16" s="764"/>
      <c r="P16" s="129">
        <v>26</v>
      </c>
      <c r="Q16" s="129"/>
      <c r="R16" s="778">
        <f t="shared" si="2"/>
        <v>26</v>
      </c>
      <c r="S16" s="795">
        <f t="shared" si="3"/>
        <v>-12</v>
      </c>
      <c r="T16" s="626"/>
    </row>
    <row r="17" spans="1:20" ht="23.1" customHeight="1" thickBot="1">
      <c r="A17" s="530" t="s">
        <v>105</v>
      </c>
      <c r="B17" s="677">
        <v>620</v>
      </c>
      <c r="C17" s="771"/>
      <c r="D17" s="126">
        <v>100</v>
      </c>
      <c r="E17" s="126"/>
      <c r="F17" s="772"/>
      <c r="G17" s="796"/>
      <c r="H17" s="129">
        <v>1050</v>
      </c>
      <c r="I17" s="129"/>
      <c r="J17" s="129"/>
      <c r="K17" s="129"/>
      <c r="L17" s="770">
        <f t="shared" si="0"/>
        <v>1150</v>
      </c>
      <c r="M17" s="792">
        <f t="shared" si="1"/>
        <v>530</v>
      </c>
      <c r="N17" s="797">
        <v>12</v>
      </c>
      <c r="O17" s="764"/>
      <c r="P17" s="129">
        <v>19.2</v>
      </c>
      <c r="Q17" s="129"/>
      <c r="R17" s="778">
        <f t="shared" si="2"/>
        <v>19.2</v>
      </c>
      <c r="S17" s="795">
        <f t="shared" si="3"/>
        <v>7.1999999999999993</v>
      </c>
      <c r="T17" s="626"/>
    </row>
    <row r="18" spans="1:20" ht="23.1" customHeight="1" thickBot="1">
      <c r="A18" s="530" t="s">
        <v>106</v>
      </c>
      <c r="B18" s="677">
        <v>55670</v>
      </c>
      <c r="C18" s="771"/>
      <c r="D18" s="780">
        <v>19515.400000000001</v>
      </c>
      <c r="E18" s="126">
        <v>130.69999999999999</v>
      </c>
      <c r="F18" s="772">
        <v>22</v>
      </c>
      <c r="G18" s="796"/>
      <c r="H18" s="772">
        <v>26169.4</v>
      </c>
      <c r="I18" s="772">
        <v>11000</v>
      </c>
      <c r="J18" s="772">
        <v>1882</v>
      </c>
      <c r="K18" s="772">
        <v>201</v>
      </c>
      <c r="L18" s="770">
        <f t="shared" si="0"/>
        <v>58920.5</v>
      </c>
      <c r="M18" s="792">
        <f t="shared" si="1"/>
        <v>3250.5</v>
      </c>
      <c r="N18" s="797">
        <v>317</v>
      </c>
      <c r="O18" s="764">
        <v>1</v>
      </c>
      <c r="P18" s="129">
        <v>336</v>
      </c>
      <c r="Q18" s="129"/>
      <c r="R18" s="778">
        <f t="shared" si="2"/>
        <v>337</v>
      </c>
      <c r="S18" s="798">
        <f t="shared" si="3"/>
        <v>20</v>
      </c>
      <c r="T18" s="626"/>
    </row>
    <row r="19" spans="1:20" ht="23.1" customHeight="1" thickBot="1">
      <c r="A19" s="530" t="s">
        <v>107</v>
      </c>
      <c r="B19" s="677">
        <v>480</v>
      </c>
      <c r="C19" s="771">
        <v>70</v>
      </c>
      <c r="D19" s="126">
        <v>93</v>
      </c>
      <c r="E19" s="126"/>
      <c r="F19" s="129"/>
      <c r="G19" s="796">
        <v>0</v>
      </c>
      <c r="H19" s="129">
        <v>440</v>
      </c>
      <c r="I19" s="129"/>
      <c r="J19" s="129"/>
      <c r="K19" s="129"/>
      <c r="L19" s="770">
        <f t="shared" si="0"/>
        <v>603</v>
      </c>
      <c r="M19" s="792">
        <f t="shared" si="1"/>
        <v>123</v>
      </c>
      <c r="N19" s="797">
        <v>13</v>
      </c>
      <c r="O19" s="764"/>
      <c r="P19" s="129">
        <v>12</v>
      </c>
      <c r="Q19" s="129"/>
      <c r="R19" s="778">
        <f t="shared" si="2"/>
        <v>12</v>
      </c>
      <c r="S19" s="795">
        <f t="shared" si="3"/>
        <v>-1</v>
      </c>
      <c r="T19" s="626"/>
    </row>
    <row r="20" spans="1:20" ht="23.1" customHeight="1" thickBot="1">
      <c r="A20" s="530" t="s">
        <v>108</v>
      </c>
      <c r="B20" s="677">
        <v>320</v>
      </c>
      <c r="C20" s="771"/>
      <c r="D20" s="126">
        <v>99</v>
      </c>
      <c r="E20" s="126">
        <v>43.7</v>
      </c>
      <c r="F20" s="129"/>
      <c r="G20" s="796">
        <v>0</v>
      </c>
      <c r="H20" s="129">
        <v>320</v>
      </c>
      <c r="I20" s="129"/>
      <c r="J20" s="129"/>
      <c r="K20" s="129"/>
      <c r="L20" s="770">
        <f t="shared" si="0"/>
        <v>462.7</v>
      </c>
      <c r="M20" s="792">
        <f t="shared" si="1"/>
        <v>142.69999999999999</v>
      </c>
      <c r="N20" s="797">
        <v>11</v>
      </c>
      <c r="O20" s="764"/>
      <c r="P20" s="129">
        <v>7</v>
      </c>
      <c r="Q20" s="129"/>
      <c r="R20" s="778">
        <f t="shared" si="2"/>
        <v>7</v>
      </c>
      <c r="S20" s="795">
        <f t="shared" si="3"/>
        <v>-4</v>
      </c>
      <c r="T20" s="626"/>
    </row>
    <row r="21" spans="1:20" ht="23.1" customHeight="1" thickBot="1">
      <c r="A21" s="531" t="s">
        <v>282</v>
      </c>
      <c r="B21" s="678"/>
      <c r="C21" s="773"/>
      <c r="D21" s="266"/>
      <c r="E21" s="266"/>
      <c r="F21" s="774"/>
      <c r="G21" s="775"/>
      <c r="H21" s="774"/>
      <c r="I21" s="774"/>
      <c r="J21" s="774"/>
      <c r="K21" s="774"/>
      <c r="L21" s="770">
        <f t="shared" si="0"/>
        <v>0</v>
      </c>
      <c r="M21" s="792">
        <f t="shared" si="1"/>
        <v>0</v>
      </c>
      <c r="N21" s="799"/>
      <c r="O21" s="800"/>
      <c r="P21" s="774"/>
      <c r="Q21" s="774"/>
      <c r="R21" s="778">
        <f t="shared" si="2"/>
        <v>0</v>
      </c>
      <c r="S21" s="795">
        <f t="shared" si="3"/>
        <v>0</v>
      </c>
      <c r="T21" s="626"/>
    </row>
    <row r="22" spans="1:20" ht="23.1" customHeight="1" thickBot="1">
      <c r="A22" s="431" t="s">
        <v>20</v>
      </c>
      <c r="B22" s="848">
        <f t="shared" ref="B22:H22" si="4">SUM(B4:B21)</f>
        <v>85717</v>
      </c>
      <c r="C22" s="849">
        <f t="shared" si="4"/>
        <v>280</v>
      </c>
      <c r="D22" s="776">
        <f t="shared" si="4"/>
        <v>34226.800000000003</v>
      </c>
      <c r="E22" s="776">
        <f t="shared" si="4"/>
        <v>701.7</v>
      </c>
      <c r="F22" s="776">
        <f t="shared" si="4"/>
        <v>252</v>
      </c>
      <c r="G22" s="776">
        <f t="shared" si="4"/>
        <v>954.6</v>
      </c>
      <c r="H22" s="776">
        <f t="shared" si="4"/>
        <v>41833.600000000006</v>
      </c>
      <c r="I22" s="776">
        <f>SUM(I18:I21)</f>
        <v>11000</v>
      </c>
      <c r="J22" s="776">
        <f>SUM(J4:J21)</f>
        <v>1882</v>
      </c>
      <c r="K22" s="776">
        <f>SUM(K18:K21)</f>
        <v>201</v>
      </c>
      <c r="L22" s="776">
        <f>SUM(L4:L21)</f>
        <v>91331.7</v>
      </c>
      <c r="M22" s="801">
        <f t="shared" si="1"/>
        <v>5614.6999999999971</v>
      </c>
      <c r="N22" s="848">
        <f>SUM(N4:N21)</f>
        <v>658</v>
      </c>
      <c r="O22" s="802">
        <f>SUM(O4:O21)</f>
        <v>1</v>
      </c>
      <c r="P22" s="802">
        <f>SUM(P4:P21)</f>
        <v>660.59999999999991</v>
      </c>
      <c r="Q22" s="803">
        <f>SUM(Q4:Q21)</f>
        <v>0</v>
      </c>
      <c r="R22" s="778">
        <f t="shared" si="2"/>
        <v>661.59999999999991</v>
      </c>
      <c r="S22" s="804">
        <f t="shared" si="3"/>
        <v>3.5999999999999091</v>
      </c>
      <c r="T22" s="626"/>
    </row>
    <row r="23" spans="1:20" ht="15">
      <c r="A23" s="13"/>
      <c r="B23" s="627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661"/>
      <c r="T23" s="626"/>
    </row>
    <row r="24" spans="1:20" ht="15">
      <c r="A24" s="13"/>
      <c r="B24" s="627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661"/>
      <c r="T24" s="626"/>
    </row>
    <row r="25" spans="1:20" ht="15">
      <c r="A25" s="13"/>
      <c r="B25" s="627"/>
      <c r="C25" s="626" t="s">
        <v>88</v>
      </c>
      <c r="D25" s="679">
        <f>D22+E22+F22+G22+J22+K22</f>
        <v>38218.1</v>
      </c>
      <c r="E25" s="627"/>
      <c r="F25" s="627"/>
      <c r="G25" s="627"/>
      <c r="H25" s="627"/>
      <c r="I25" s="627"/>
      <c r="J25" s="627"/>
      <c r="K25" s="627"/>
      <c r="L25" s="627"/>
      <c r="M25" s="627"/>
      <c r="N25" s="627"/>
      <c r="O25" s="627"/>
      <c r="P25" s="627"/>
      <c r="Q25" s="627"/>
      <c r="R25" s="627"/>
      <c r="S25" s="626"/>
      <c r="T25" s="626"/>
    </row>
    <row r="26" spans="1:20" ht="15">
      <c r="A26" s="13"/>
      <c r="B26" s="13"/>
      <c r="C26" s="661"/>
      <c r="D26" s="661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1:20" ht="15">
      <c r="A27" s="13"/>
      <c r="B27" s="13"/>
      <c r="C27" s="661" t="s">
        <v>158</v>
      </c>
      <c r="D27" s="662">
        <f>H22+C22</f>
        <v>42113.600000000006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1:20" ht="1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</sheetData>
  <mergeCells count="3">
    <mergeCell ref="E1:H1"/>
    <mergeCell ref="C2:M2"/>
    <mergeCell ref="N2:S2"/>
  </mergeCells>
  <phoneticPr fontId="25" type="noConversion"/>
  <pageMargins left="0.2" right="0.2" top="0" bottom="0" header="0" footer="0"/>
  <pageSetup paperSize="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C000"/>
  </sheetPr>
  <dimension ref="A1:AJ27"/>
  <sheetViews>
    <sheetView workbookViewId="0">
      <pane xSplit="1" ySplit="3" topLeftCell="J16" activePane="bottomRight" state="frozen"/>
      <selection pane="topRight" activeCell="B1" sqref="B1"/>
      <selection pane="bottomLeft" activeCell="A4" sqref="A4"/>
      <selection pane="bottomRight" activeCell="Q23" sqref="Q23"/>
    </sheetView>
  </sheetViews>
  <sheetFormatPr defaultRowHeight="15"/>
  <cols>
    <col min="1" max="1" width="14.1796875" customWidth="1"/>
    <col min="2" max="2" width="5.1796875" customWidth="1"/>
    <col min="3" max="3" width="7.54296875" customWidth="1"/>
    <col min="4" max="4" width="6.1796875" customWidth="1"/>
    <col min="5" max="5" width="5.08984375" customWidth="1"/>
    <col min="6" max="6" width="5" customWidth="1"/>
    <col min="7" max="7" width="3.6328125" customWidth="1"/>
    <col min="8" max="8" width="3.81640625" customWidth="1"/>
    <col min="9" max="9" width="3.36328125" customWidth="1"/>
    <col min="10" max="10" width="6.1796875" customWidth="1"/>
    <col min="11" max="11" width="6.6328125" customWidth="1"/>
    <col min="12" max="12" width="6.1796875" customWidth="1"/>
    <col min="13" max="13" width="5.08984375" customWidth="1"/>
    <col min="14" max="14" width="5.81640625" customWidth="1"/>
    <col min="15" max="15" width="6.1796875" customWidth="1"/>
    <col min="16" max="16" width="7.1796875" customWidth="1"/>
    <col min="17" max="17" width="7" customWidth="1"/>
    <col min="18" max="18" width="5.08984375" customWidth="1"/>
    <col min="19" max="19" width="5.54296875" customWidth="1"/>
    <col min="20" max="20" width="3.90625" customWidth="1"/>
    <col min="21" max="21" width="6.453125" customWidth="1"/>
    <col min="22" max="22" width="3.453125" customWidth="1"/>
    <col min="23" max="23" width="6.453125" customWidth="1"/>
    <col min="24" max="24" width="7.6328125" customWidth="1"/>
    <col min="25" max="26" width="5.90625" customWidth="1"/>
    <col min="27" max="27" width="5.81640625" customWidth="1"/>
  </cols>
  <sheetData>
    <row r="1" spans="1:36" ht="18.600000000000001" thickBot="1">
      <c r="A1" s="965" t="s">
        <v>83</v>
      </c>
      <c r="B1" s="965"/>
      <c r="C1" s="965"/>
      <c r="D1" s="965"/>
      <c r="E1" s="965"/>
      <c r="F1" s="965"/>
      <c r="G1" s="965"/>
      <c r="H1" s="965"/>
      <c r="I1" s="965"/>
      <c r="J1" s="965"/>
      <c r="K1" s="965"/>
      <c r="L1" s="965"/>
      <c r="M1" s="965"/>
      <c r="N1" s="965"/>
      <c r="O1" s="965"/>
      <c r="P1" s="965"/>
      <c r="Q1" s="965"/>
      <c r="R1" s="965"/>
      <c r="S1" s="965"/>
      <c r="T1" s="965"/>
      <c r="U1" s="965"/>
      <c r="V1" s="965"/>
      <c r="W1" s="965"/>
      <c r="X1" s="965"/>
      <c r="Y1" s="965"/>
      <c r="Z1" s="965"/>
      <c r="AA1" s="965"/>
    </row>
    <row r="2" spans="1:36" ht="18" customHeight="1" thickBot="1">
      <c r="A2" s="91" t="s">
        <v>23</v>
      </c>
      <c r="B2" s="966" t="s">
        <v>399</v>
      </c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8"/>
      <c r="O2" s="966" t="s">
        <v>84</v>
      </c>
      <c r="P2" s="967"/>
      <c r="Q2" s="967"/>
      <c r="R2" s="967"/>
      <c r="S2" s="967"/>
      <c r="T2" s="967"/>
      <c r="U2" s="967"/>
      <c r="V2" s="967"/>
      <c r="W2" s="967"/>
      <c r="X2" s="967"/>
      <c r="Y2" s="967"/>
      <c r="Z2" s="967"/>
      <c r="AA2" s="968"/>
      <c r="AB2" t="s">
        <v>85</v>
      </c>
    </row>
    <row r="3" spans="1:36" ht="18" customHeight="1" thickBot="1">
      <c r="A3" s="93" t="s">
        <v>63</v>
      </c>
      <c r="B3" s="906" t="s">
        <v>22</v>
      </c>
      <c r="C3" s="964"/>
      <c r="D3" s="964"/>
      <c r="E3" s="964"/>
      <c r="F3" s="907"/>
      <c r="G3" s="906" t="s">
        <v>112</v>
      </c>
      <c r="H3" s="964"/>
      <c r="I3" s="907"/>
      <c r="J3" s="906" t="s">
        <v>111</v>
      </c>
      <c r="K3" s="964"/>
      <c r="L3" s="964"/>
      <c r="M3" s="964"/>
      <c r="N3" s="907"/>
      <c r="O3" s="906" t="s">
        <v>22</v>
      </c>
      <c r="P3" s="964"/>
      <c r="Q3" s="964"/>
      <c r="R3" s="972"/>
      <c r="S3" s="973"/>
      <c r="T3" s="906" t="s">
        <v>112</v>
      </c>
      <c r="U3" s="964"/>
      <c r="V3" s="907"/>
      <c r="W3" s="906" t="s">
        <v>111</v>
      </c>
      <c r="X3" s="964"/>
      <c r="Y3" s="964"/>
      <c r="Z3" s="964"/>
      <c r="AA3" s="907"/>
      <c r="AB3" s="95" t="s">
        <v>144</v>
      </c>
      <c r="AC3" s="96"/>
      <c r="AD3" s="97"/>
      <c r="AE3" s="969" t="s">
        <v>112</v>
      </c>
      <c r="AF3" s="970"/>
      <c r="AG3" s="971"/>
      <c r="AH3" s="969" t="s">
        <v>111</v>
      </c>
      <c r="AI3" s="970"/>
      <c r="AJ3" s="971"/>
    </row>
    <row r="4" spans="1:36" s="575" customFormat="1" ht="28.2" customHeight="1" thickBot="1">
      <c r="A4" s="584" t="s">
        <v>86</v>
      </c>
      <c r="B4" s="576" t="s">
        <v>24</v>
      </c>
      <c r="C4" s="577" t="s">
        <v>347</v>
      </c>
      <c r="D4" s="585" t="s">
        <v>357</v>
      </c>
      <c r="E4" s="579" t="s">
        <v>358</v>
      </c>
      <c r="F4" s="580" t="s">
        <v>12</v>
      </c>
      <c r="G4" s="585" t="s">
        <v>24</v>
      </c>
      <c r="H4" s="586" t="s">
        <v>14</v>
      </c>
      <c r="I4" s="585" t="s">
        <v>12</v>
      </c>
      <c r="J4" s="578" t="s">
        <v>24</v>
      </c>
      <c r="K4" s="577" t="s">
        <v>347</v>
      </c>
      <c r="L4" s="585" t="s">
        <v>357</v>
      </c>
      <c r="M4" s="579" t="s">
        <v>358</v>
      </c>
      <c r="N4" s="578" t="s">
        <v>12</v>
      </c>
      <c r="O4" s="581" t="s">
        <v>24</v>
      </c>
      <c r="P4" s="591" t="s">
        <v>347</v>
      </c>
      <c r="Q4" s="591" t="s">
        <v>357</v>
      </c>
      <c r="R4" s="589" t="s">
        <v>358</v>
      </c>
      <c r="S4" s="590" t="s">
        <v>12</v>
      </c>
      <c r="T4" s="593" t="s">
        <v>24</v>
      </c>
      <c r="U4" s="594" t="s">
        <v>14</v>
      </c>
      <c r="V4" s="595" t="s">
        <v>12</v>
      </c>
      <c r="W4" s="582" t="s">
        <v>24</v>
      </c>
      <c r="X4" s="592" t="s">
        <v>347</v>
      </c>
      <c r="Y4" s="592" t="s">
        <v>357</v>
      </c>
      <c r="Z4" s="579" t="s">
        <v>358</v>
      </c>
      <c r="AA4" s="582" t="s">
        <v>12</v>
      </c>
      <c r="AB4" s="41" t="s">
        <v>24</v>
      </c>
      <c r="AC4" s="42" t="s">
        <v>14</v>
      </c>
      <c r="AD4" s="43" t="s">
        <v>12</v>
      </c>
      <c r="AE4" s="42" t="s">
        <v>24</v>
      </c>
      <c r="AF4" s="43" t="s">
        <v>14</v>
      </c>
      <c r="AG4" s="42" t="s">
        <v>12</v>
      </c>
      <c r="AH4" s="42" t="s">
        <v>24</v>
      </c>
      <c r="AI4" s="43" t="s">
        <v>14</v>
      </c>
      <c r="AJ4" s="42" t="s">
        <v>12</v>
      </c>
    </row>
    <row r="5" spans="1:36" ht="21" customHeight="1" thickBot="1">
      <c r="A5" s="102" t="s">
        <v>92</v>
      </c>
      <c r="B5" s="351">
        <f>'Т.об.-расшифровка'!B4</f>
        <v>2450</v>
      </c>
      <c r="C5" s="600">
        <v>2433.1999999999998</v>
      </c>
      <c r="D5" s="115">
        <f>'Т.об.-расшифровка'!L4</f>
        <v>2630.4</v>
      </c>
      <c r="E5" s="572">
        <f t="shared" ref="E5:E10" si="0">D5/C5*100</f>
        <v>108.10455367417393</v>
      </c>
      <c r="F5" s="395">
        <f>D5/B5*100</f>
        <v>107.36326530612246</v>
      </c>
      <c r="G5" s="360"/>
      <c r="H5" s="116"/>
      <c r="I5" s="117"/>
      <c r="J5" s="118">
        <f t="shared" ref="J5:J22" si="1">B5+G5</f>
        <v>2450</v>
      </c>
      <c r="K5" s="600">
        <v>2433.1999999999998</v>
      </c>
      <c r="L5" s="236">
        <f t="shared" ref="L5:L21" si="2">D5-H5</f>
        <v>2630.4</v>
      </c>
      <c r="M5" s="408">
        <f>L5/K5*100</f>
        <v>108.10455367417393</v>
      </c>
      <c r="N5" s="368">
        <f t="shared" ref="N5:N23" si="3">L5/J5*100</f>
        <v>107.36326530612246</v>
      </c>
      <c r="O5" s="366">
        <f t="shared" ref="O5:O22" si="4">AB5+B5</f>
        <v>13140</v>
      </c>
      <c r="P5" s="658">
        <v>12643.1</v>
      </c>
      <c r="Q5" s="120">
        <f t="shared" ref="Q5:Q21" si="5">AC5+D5</f>
        <v>16115.1</v>
      </c>
      <c r="R5" s="587">
        <f>Q5/P5*100</f>
        <v>127.46161938132261</v>
      </c>
      <c r="S5" s="588">
        <f>Q5/O5*100</f>
        <v>122.64155251141553</v>
      </c>
      <c r="T5" s="121"/>
      <c r="U5" s="122">
        <f t="shared" ref="U5:U21" si="6">AF5+H5</f>
        <v>0</v>
      </c>
      <c r="V5" s="117"/>
      <c r="W5" s="119">
        <f>O5+T5</f>
        <v>13140</v>
      </c>
      <c r="X5" s="658">
        <v>12643.1</v>
      </c>
      <c r="Y5" s="120">
        <f t="shared" ref="Y5:Y21" si="7">L5+AI5</f>
        <v>16115.1</v>
      </c>
      <c r="Z5" s="583">
        <f>Y5/X5*100</f>
        <v>127.46161938132261</v>
      </c>
      <c r="AA5" s="342">
        <f>Y5/W5*100</f>
        <v>122.64155251141553</v>
      </c>
      <c r="AB5" s="366">
        <v>10690</v>
      </c>
      <c r="AC5" s="120">
        <v>13484.7</v>
      </c>
      <c r="AD5" s="680">
        <f>AC5/AB5*100</f>
        <v>126.14312441534146</v>
      </c>
      <c r="AE5" s="121"/>
      <c r="AF5" s="122"/>
      <c r="AG5" s="117"/>
      <c r="AH5" s="366">
        <v>10690</v>
      </c>
      <c r="AI5" s="120">
        <v>13484.7</v>
      </c>
      <c r="AJ5" s="680">
        <f>AI5/AH5*100</f>
        <v>126.14312441534146</v>
      </c>
    </row>
    <row r="6" spans="1:36" ht="21" customHeight="1" thickBot="1">
      <c r="A6" s="87" t="s">
        <v>93</v>
      </c>
      <c r="B6" s="98">
        <f>'Т.об.-расшифровка'!B5</f>
        <v>450</v>
      </c>
      <c r="C6" s="601">
        <v>445</v>
      </c>
      <c r="D6" s="123">
        <f>'Т.об.-расшифровка'!L5</f>
        <v>402.1</v>
      </c>
      <c r="E6" s="572">
        <f t="shared" si="0"/>
        <v>90.359550561797761</v>
      </c>
      <c r="F6" s="354">
        <f t="shared" ref="F6:F23" si="8">D6/B6*100</f>
        <v>89.355555555555569</v>
      </c>
      <c r="G6" s="361"/>
      <c r="H6" s="62"/>
      <c r="I6" s="364"/>
      <c r="J6" s="78">
        <f t="shared" si="1"/>
        <v>450</v>
      </c>
      <c r="K6" s="601">
        <v>445</v>
      </c>
      <c r="L6" s="55">
        <f t="shared" si="2"/>
        <v>402.1</v>
      </c>
      <c r="M6" s="408">
        <f t="shared" ref="M6:M23" si="9">L6/K6*100</f>
        <v>90.359550561797761</v>
      </c>
      <c r="N6" s="125">
        <f t="shared" si="3"/>
        <v>89.355555555555569</v>
      </c>
      <c r="O6" s="357">
        <f t="shared" si="4"/>
        <v>3500</v>
      </c>
      <c r="P6" s="659">
        <v>3354.5</v>
      </c>
      <c r="Q6" s="126">
        <f t="shared" si="5"/>
        <v>2210.4</v>
      </c>
      <c r="R6" s="587">
        <f t="shared" ref="R6:R23" si="10">Q6/P6*100</f>
        <v>65.893575793709942</v>
      </c>
      <c r="S6" s="125">
        <f t="shared" ref="S6:S23" si="11">Q6/O6*100</f>
        <v>63.15428571428572</v>
      </c>
      <c r="T6" s="127"/>
      <c r="U6" s="128">
        <f t="shared" si="6"/>
        <v>0</v>
      </c>
      <c r="V6" s="364"/>
      <c r="W6" s="132">
        <f t="shared" ref="W6:W21" si="12">O6+T6</f>
        <v>3500</v>
      </c>
      <c r="X6" s="659">
        <v>3354.5</v>
      </c>
      <c r="Y6" s="126">
        <f t="shared" si="7"/>
        <v>2210.4</v>
      </c>
      <c r="Z6" s="583">
        <f t="shared" ref="Z6:Z23" si="13">Y6/X6*100</f>
        <v>65.893575793709942</v>
      </c>
      <c r="AA6" s="133">
        <f t="shared" ref="AA6:AA23" si="14">Y6/W6*100</f>
        <v>63.15428571428572</v>
      </c>
      <c r="AB6" s="357">
        <v>3050</v>
      </c>
      <c r="AC6" s="126">
        <v>1808.3000000000002</v>
      </c>
      <c r="AD6" s="133">
        <f t="shared" ref="AD6:AD21" si="15">AC6/AB6*100</f>
        <v>59.288524590163938</v>
      </c>
      <c r="AE6" s="127"/>
      <c r="AF6" s="128"/>
      <c r="AG6" s="364"/>
      <c r="AH6" s="357">
        <v>3050</v>
      </c>
      <c r="AI6" s="126">
        <v>1808.3000000000002</v>
      </c>
      <c r="AJ6" s="133">
        <f>AI6/AH6*100</f>
        <v>59.288524590163938</v>
      </c>
    </row>
    <row r="7" spans="1:36" ht="21" customHeight="1" thickBot="1">
      <c r="A7" s="87" t="s">
        <v>94</v>
      </c>
      <c r="B7" s="98">
        <f>'Т.об.-расшифровка'!B6</f>
        <v>395</v>
      </c>
      <c r="C7" s="601">
        <v>389</v>
      </c>
      <c r="D7" s="123">
        <f>'Т.об.-расшифровка'!L6</f>
        <v>503.1</v>
      </c>
      <c r="E7" s="572">
        <f t="shared" si="0"/>
        <v>129.33161953727509</v>
      </c>
      <c r="F7" s="354">
        <f t="shared" si="8"/>
        <v>127.36708860759494</v>
      </c>
      <c r="G7" s="362"/>
      <c r="H7" s="124"/>
      <c r="I7" s="364"/>
      <c r="J7" s="78">
        <f t="shared" si="1"/>
        <v>395</v>
      </c>
      <c r="K7" s="601">
        <v>389</v>
      </c>
      <c r="L7" s="55">
        <f t="shared" si="2"/>
        <v>503.1</v>
      </c>
      <c r="M7" s="408">
        <f t="shared" si="9"/>
        <v>129.33161953727509</v>
      </c>
      <c r="N7" s="131">
        <f t="shared" si="3"/>
        <v>127.36708860759494</v>
      </c>
      <c r="O7" s="357">
        <f t="shared" si="4"/>
        <v>2140</v>
      </c>
      <c r="P7" s="659">
        <v>2051</v>
      </c>
      <c r="Q7" s="126">
        <f t="shared" si="5"/>
        <v>2016.4</v>
      </c>
      <c r="R7" s="587">
        <f t="shared" si="10"/>
        <v>98.313018039980506</v>
      </c>
      <c r="S7" s="125">
        <f t="shared" si="11"/>
        <v>94.224299065420567</v>
      </c>
      <c r="T7" s="127"/>
      <c r="U7" s="128">
        <f t="shared" si="6"/>
        <v>0</v>
      </c>
      <c r="V7" s="364"/>
      <c r="W7" s="132">
        <f t="shared" si="12"/>
        <v>2140</v>
      </c>
      <c r="X7" s="659">
        <v>2051</v>
      </c>
      <c r="Y7" s="126">
        <f t="shared" si="7"/>
        <v>2016.4</v>
      </c>
      <c r="Z7" s="583">
        <f t="shared" si="13"/>
        <v>98.313018039980506</v>
      </c>
      <c r="AA7" s="133">
        <f>Y7/W7*100</f>
        <v>94.224299065420567</v>
      </c>
      <c r="AB7" s="357">
        <v>1745</v>
      </c>
      <c r="AC7" s="126">
        <v>1513.3</v>
      </c>
      <c r="AD7" s="133">
        <f t="shared" si="15"/>
        <v>86.722063037249285</v>
      </c>
      <c r="AE7" s="127"/>
      <c r="AF7" s="128"/>
      <c r="AG7" s="364"/>
      <c r="AH7" s="357">
        <v>1745</v>
      </c>
      <c r="AI7" s="126">
        <v>1513.3</v>
      </c>
      <c r="AJ7" s="133">
        <f>AI7/AH7*100</f>
        <v>86.722063037249285</v>
      </c>
    </row>
    <row r="8" spans="1:36" ht="21" customHeight="1" thickBot="1">
      <c r="A8" s="87" t="s">
        <v>95</v>
      </c>
      <c r="B8" s="98">
        <f>'Т.об.-расшифровка'!B7</f>
        <v>950</v>
      </c>
      <c r="C8" s="601">
        <v>932</v>
      </c>
      <c r="D8" s="123">
        <f>'Т.об.-расшифровка'!L7</f>
        <v>1471</v>
      </c>
      <c r="E8" s="572">
        <f t="shared" si="0"/>
        <v>157.83261802575109</v>
      </c>
      <c r="F8" s="354">
        <f t="shared" si="8"/>
        <v>154.84210526315789</v>
      </c>
      <c r="G8" s="362"/>
      <c r="H8" s="124"/>
      <c r="I8" s="364"/>
      <c r="J8" s="78">
        <f t="shared" si="1"/>
        <v>950</v>
      </c>
      <c r="K8" s="601">
        <v>932</v>
      </c>
      <c r="L8" s="55">
        <f t="shared" si="2"/>
        <v>1471</v>
      </c>
      <c r="M8" s="408">
        <f t="shared" si="9"/>
        <v>157.83261802575109</v>
      </c>
      <c r="N8" s="125">
        <f t="shared" si="3"/>
        <v>154.84210526315789</v>
      </c>
      <c r="O8" s="357">
        <f t="shared" si="4"/>
        <v>4830</v>
      </c>
      <c r="P8" s="659">
        <v>4686</v>
      </c>
      <c r="Q8" s="126">
        <f t="shared" si="5"/>
        <v>6119</v>
      </c>
      <c r="R8" s="587">
        <f t="shared" si="10"/>
        <v>130.58045241143833</v>
      </c>
      <c r="S8" s="125">
        <f t="shared" si="11"/>
        <v>126.68737060041408</v>
      </c>
      <c r="T8" s="127"/>
      <c r="U8" s="128">
        <f t="shared" si="6"/>
        <v>0</v>
      </c>
      <c r="V8" s="364"/>
      <c r="W8" s="132">
        <f t="shared" si="12"/>
        <v>4830</v>
      </c>
      <c r="X8" s="659">
        <v>4686</v>
      </c>
      <c r="Y8" s="126">
        <f t="shared" si="7"/>
        <v>6119</v>
      </c>
      <c r="Z8" s="583">
        <f t="shared" si="13"/>
        <v>130.58045241143833</v>
      </c>
      <c r="AA8" s="133">
        <f t="shared" si="14"/>
        <v>126.68737060041408</v>
      </c>
      <c r="AB8" s="357">
        <v>3880</v>
      </c>
      <c r="AC8" s="126">
        <v>4648</v>
      </c>
      <c r="AD8" s="133">
        <f t="shared" si="15"/>
        <v>119.79381443298969</v>
      </c>
      <c r="AE8" s="127"/>
      <c r="AF8" s="128"/>
      <c r="AG8" s="364"/>
      <c r="AH8" s="357">
        <v>3880</v>
      </c>
      <c r="AI8" s="126">
        <v>4648</v>
      </c>
      <c r="AJ8" s="133">
        <f t="shared" ref="AJ8:AJ21" si="16">AI8/AH8*100</f>
        <v>119.79381443298969</v>
      </c>
    </row>
    <row r="9" spans="1:36" ht="21" customHeight="1" thickBot="1">
      <c r="A9" s="87" t="s">
        <v>96</v>
      </c>
      <c r="B9" s="98">
        <f>'Т.об.-расшифровка'!B8</f>
        <v>850</v>
      </c>
      <c r="C9" s="601">
        <v>825</v>
      </c>
      <c r="D9" s="123">
        <f>'Т.об.-расшифровка'!L8</f>
        <v>861.3</v>
      </c>
      <c r="E9" s="572">
        <f t="shared" si="0"/>
        <v>104.4</v>
      </c>
      <c r="F9" s="355">
        <f t="shared" si="8"/>
        <v>101.32941176470587</v>
      </c>
      <c r="G9" s="362"/>
      <c r="H9" s="124"/>
      <c r="I9" s="364"/>
      <c r="J9" s="78">
        <f t="shared" si="1"/>
        <v>850</v>
      </c>
      <c r="K9" s="601">
        <v>825</v>
      </c>
      <c r="L9" s="55">
        <f t="shared" si="2"/>
        <v>861.3</v>
      </c>
      <c r="M9" s="408">
        <f t="shared" si="9"/>
        <v>104.4</v>
      </c>
      <c r="N9" s="125">
        <f t="shared" si="3"/>
        <v>101.32941176470587</v>
      </c>
      <c r="O9" s="357">
        <f t="shared" si="4"/>
        <v>4798</v>
      </c>
      <c r="P9" s="659">
        <v>4666.2</v>
      </c>
      <c r="Q9" s="126">
        <f t="shared" si="5"/>
        <v>3749.1000000000004</v>
      </c>
      <c r="R9" s="587">
        <f t="shared" si="10"/>
        <v>80.345891732030367</v>
      </c>
      <c r="S9" s="125">
        <f t="shared" si="11"/>
        <v>78.138807836598588</v>
      </c>
      <c r="T9" s="127"/>
      <c r="U9" s="128">
        <f t="shared" si="6"/>
        <v>0</v>
      </c>
      <c r="V9" s="364"/>
      <c r="W9" s="132">
        <f t="shared" si="12"/>
        <v>4798</v>
      </c>
      <c r="X9" s="659">
        <v>4666.2</v>
      </c>
      <c r="Y9" s="126">
        <f t="shared" si="7"/>
        <v>3749.1000000000004</v>
      </c>
      <c r="Z9" s="583">
        <f t="shared" si="13"/>
        <v>80.345891732030367</v>
      </c>
      <c r="AA9" s="133">
        <f t="shared" si="14"/>
        <v>78.138807836598588</v>
      </c>
      <c r="AB9" s="357">
        <v>3948</v>
      </c>
      <c r="AC9" s="126">
        <v>2887.8</v>
      </c>
      <c r="AD9" s="133">
        <f t="shared" si="15"/>
        <v>73.145896656534958</v>
      </c>
      <c r="AE9" s="127"/>
      <c r="AF9" s="128"/>
      <c r="AG9" s="364"/>
      <c r="AH9" s="357">
        <v>3948</v>
      </c>
      <c r="AI9" s="126">
        <v>2887.8</v>
      </c>
      <c r="AJ9" s="133">
        <f t="shared" si="16"/>
        <v>73.145896656534958</v>
      </c>
    </row>
    <row r="10" spans="1:36" ht="21" customHeight="1" thickBot="1">
      <c r="A10" s="87" t="s">
        <v>97</v>
      </c>
      <c r="B10" s="98">
        <f>'Т.об.-расшифровка'!B9</f>
        <v>1100</v>
      </c>
      <c r="C10" s="601">
        <v>1077</v>
      </c>
      <c r="D10" s="123">
        <f>'Т.об.-расшифровка'!L9</f>
        <v>920</v>
      </c>
      <c r="E10" s="572">
        <f t="shared" si="0"/>
        <v>85.422469823584038</v>
      </c>
      <c r="F10" s="355">
        <f t="shared" si="8"/>
        <v>83.636363636363626</v>
      </c>
      <c r="G10" s="362"/>
      <c r="H10" s="124"/>
      <c r="I10" s="364"/>
      <c r="J10" s="78">
        <f t="shared" si="1"/>
        <v>1100</v>
      </c>
      <c r="K10" s="601">
        <v>1077</v>
      </c>
      <c r="L10" s="55">
        <f t="shared" si="2"/>
        <v>920</v>
      </c>
      <c r="M10" s="408">
        <f t="shared" si="9"/>
        <v>85.422469823584038</v>
      </c>
      <c r="N10" s="125">
        <f t="shared" si="3"/>
        <v>83.636363636363626</v>
      </c>
      <c r="O10" s="357">
        <f t="shared" si="4"/>
        <v>5835</v>
      </c>
      <c r="P10" s="659">
        <v>5677.6</v>
      </c>
      <c r="Q10" s="126">
        <f t="shared" si="5"/>
        <v>5094.7</v>
      </c>
      <c r="R10" s="587">
        <f t="shared" si="10"/>
        <v>89.733338030153575</v>
      </c>
      <c r="S10" s="125">
        <f t="shared" si="11"/>
        <v>87.312767780634104</v>
      </c>
      <c r="T10" s="127"/>
      <c r="U10" s="128">
        <f t="shared" si="6"/>
        <v>0</v>
      </c>
      <c r="V10" s="364"/>
      <c r="W10" s="132">
        <f t="shared" si="12"/>
        <v>5835</v>
      </c>
      <c r="X10" s="659">
        <v>5677.6</v>
      </c>
      <c r="Y10" s="126">
        <f t="shared" si="7"/>
        <v>5094.7</v>
      </c>
      <c r="Z10" s="583">
        <f t="shared" si="13"/>
        <v>89.733338030153575</v>
      </c>
      <c r="AA10" s="133">
        <f t="shared" si="14"/>
        <v>87.312767780634104</v>
      </c>
      <c r="AB10" s="357">
        <v>4735</v>
      </c>
      <c r="AC10" s="126">
        <v>4174.7</v>
      </c>
      <c r="AD10" s="133">
        <f t="shared" si="15"/>
        <v>88.166842661034835</v>
      </c>
      <c r="AE10" s="127"/>
      <c r="AF10" s="128"/>
      <c r="AG10" s="364"/>
      <c r="AH10" s="357">
        <v>4735</v>
      </c>
      <c r="AI10" s="126">
        <v>4174.7</v>
      </c>
      <c r="AJ10" s="133">
        <f t="shared" si="16"/>
        <v>88.166842661034835</v>
      </c>
    </row>
    <row r="11" spans="1:36" ht="21" customHeight="1" thickBot="1">
      <c r="A11" s="87" t="s">
        <v>98</v>
      </c>
      <c r="B11" s="98">
        <f>'Т.об.-расшифровка'!B10</f>
        <v>4007</v>
      </c>
      <c r="C11" s="601">
        <v>3827.4</v>
      </c>
      <c r="D11" s="123">
        <f>'Т.об.-расшифровка'!L10</f>
        <v>4014.8</v>
      </c>
      <c r="E11" s="572">
        <f t="shared" ref="E11:E23" si="17">D11/C11*100</f>
        <v>104.89627423316091</v>
      </c>
      <c r="F11" s="355">
        <f t="shared" si="8"/>
        <v>100.19465934614425</v>
      </c>
      <c r="G11" s="362"/>
      <c r="H11" s="124"/>
      <c r="I11" s="364"/>
      <c r="J11" s="78">
        <f t="shared" si="1"/>
        <v>4007</v>
      </c>
      <c r="K11" s="601">
        <v>3827.4</v>
      </c>
      <c r="L11" s="55">
        <f t="shared" si="2"/>
        <v>4014.8</v>
      </c>
      <c r="M11" s="408">
        <f t="shared" si="9"/>
        <v>104.89627423316091</v>
      </c>
      <c r="N11" s="131">
        <f t="shared" si="3"/>
        <v>100.19465934614425</v>
      </c>
      <c r="O11" s="357">
        <f t="shared" si="4"/>
        <v>18704</v>
      </c>
      <c r="P11" s="659">
        <v>17890.599999999999</v>
      </c>
      <c r="Q11" s="126">
        <f t="shared" si="5"/>
        <v>18257.5</v>
      </c>
      <c r="R11" s="587">
        <f t="shared" si="10"/>
        <v>102.05079762556875</v>
      </c>
      <c r="S11" s="125">
        <f t="shared" si="11"/>
        <v>97.612810094097526</v>
      </c>
      <c r="T11" s="127"/>
      <c r="U11" s="128">
        <f t="shared" si="6"/>
        <v>0</v>
      </c>
      <c r="V11" s="364"/>
      <c r="W11" s="132">
        <f t="shared" si="12"/>
        <v>18704</v>
      </c>
      <c r="X11" s="659">
        <v>17890.599999999999</v>
      </c>
      <c r="Y11" s="126">
        <f t="shared" si="7"/>
        <v>18257.5</v>
      </c>
      <c r="Z11" s="583">
        <f t="shared" si="13"/>
        <v>102.05079762556875</v>
      </c>
      <c r="AA11" s="133">
        <f t="shared" si="14"/>
        <v>97.612810094097526</v>
      </c>
      <c r="AB11" s="357">
        <v>14697</v>
      </c>
      <c r="AC11" s="126">
        <v>14242.7</v>
      </c>
      <c r="AD11" s="133">
        <f t="shared" si="15"/>
        <v>96.908892971354703</v>
      </c>
      <c r="AE11" s="127"/>
      <c r="AF11" s="128"/>
      <c r="AG11" s="364"/>
      <c r="AH11" s="357">
        <v>14697</v>
      </c>
      <c r="AI11" s="126">
        <v>14242.7</v>
      </c>
      <c r="AJ11" s="133">
        <f t="shared" si="16"/>
        <v>96.908892971354703</v>
      </c>
    </row>
    <row r="12" spans="1:36" ht="21" customHeight="1" thickBot="1">
      <c r="A12" s="72" t="s">
        <v>99</v>
      </c>
      <c r="B12" s="98">
        <f>'Т.об.-расшифровка'!B11</f>
        <v>6600</v>
      </c>
      <c r="C12" s="601">
        <v>6543.7</v>
      </c>
      <c r="D12" s="423">
        <f>'Т.об.-расшифровка'!L11</f>
        <v>6032.9000000000005</v>
      </c>
      <c r="E12" s="572">
        <f t="shared" si="17"/>
        <v>92.194018674450248</v>
      </c>
      <c r="F12" s="354">
        <f t="shared" si="8"/>
        <v>91.407575757575771</v>
      </c>
      <c r="G12" s="362"/>
      <c r="H12" s="124"/>
      <c r="I12" s="364"/>
      <c r="J12" s="78">
        <f t="shared" si="1"/>
        <v>6600</v>
      </c>
      <c r="K12" s="601">
        <v>6543.7</v>
      </c>
      <c r="L12" s="55">
        <f t="shared" si="2"/>
        <v>6032.9000000000005</v>
      </c>
      <c r="M12" s="408">
        <f t="shared" si="9"/>
        <v>92.194018674450248</v>
      </c>
      <c r="N12" s="131">
        <f t="shared" si="3"/>
        <v>91.407575757575771</v>
      </c>
      <c r="O12" s="357">
        <f t="shared" si="4"/>
        <v>33993</v>
      </c>
      <c r="P12" s="659">
        <v>33058.9</v>
      </c>
      <c r="Q12" s="126">
        <f t="shared" si="5"/>
        <v>29512.300000000003</v>
      </c>
      <c r="R12" s="587">
        <f t="shared" si="10"/>
        <v>89.271875349754538</v>
      </c>
      <c r="S12" s="125">
        <f t="shared" si="11"/>
        <v>86.818756802871192</v>
      </c>
      <c r="T12" s="127"/>
      <c r="U12" s="126"/>
      <c r="V12" s="364"/>
      <c r="W12" s="132">
        <f t="shared" si="12"/>
        <v>33993</v>
      </c>
      <c r="X12" s="659">
        <v>33058.6</v>
      </c>
      <c r="Y12" s="126">
        <f t="shared" si="7"/>
        <v>29512.300000000003</v>
      </c>
      <c r="Z12" s="583">
        <f t="shared" si="13"/>
        <v>89.272685473674031</v>
      </c>
      <c r="AA12" s="133">
        <f t="shared" si="14"/>
        <v>86.818756802871192</v>
      </c>
      <c r="AB12" s="357">
        <v>27393</v>
      </c>
      <c r="AC12" s="126">
        <v>23479.4</v>
      </c>
      <c r="AD12" s="133">
        <f t="shared" si="15"/>
        <v>85.713138393020117</v>
      </c>
      <c r="AE12" s="127"/>
      <c r="AF12" s="126"/>
      <c r="AG12" s="364"/>
      <c r="AH12" s="357">
        <v>27393</v>
      </c>
      <c r="AI12" s="126">
        <v>23479.4</v>
      </c>
      <c r="AJ12" s="133">
        <f t="shared" si="16"/>
        <v>85.713138393020117</v>
      </c>
    </row>
    <row r="13" spans="1:36" ht="21" customHeight="1" thickBot="1">
      <c r="A13" s="87" t="s">
        <v>100</v>
      </c>
      <c r="B13" s="98">
        <f>'Т.об.-расшифровка'!B12</f>
        <v>235</v>
      </c>
      <c r="C13" s="601">
        <v>226.4</v>
      </c>
      <c r="D13" s="123">
        <f>'Т.об.-расшифровка'!L12</f>
        <v>266.5</v>
      </c>
      <c r="E13" s="572">
        <f t="shared" si="17"/>
        <v>117.71201413427561</v>
      </c>
      <c r="F13" s="355">
        <f t="shared" si="8"/>
        <v>113.40425531914893</v>
      </c>
      <c r="G13" s="362"/>
      <c r="H13" s="124"/>
      <c r="I13" s="364"/>
      <c r="J13" s="78">
        <f t="shared" si="1"/>
        <v>235</v>
      </c>
      <c r="K13" s="601">
        <v>226.4</v>
      </c>
      <c r="L13" s="55">
        <f t="shared" si="2"/>
        <v>266.5</v>
      </c>
      <c r="M13" s="408">
        <f t="shared" si="9"/>
        <v>117.71201413427561</v>
      </c>
      <c r="N13" s="131">
        <f t="shared" si="3"/>
        <v>113.40425531914893</v>
      </c>
      <c r="O13" s="357">
        <f t="shared" si="4"/>
        <v>1267</v>
      </c>
      <c r="P13" s="659">
        <v>1199.3</v>
      </c>
      <c r="Q13" s="126">
        <f t="shared" si="5"/>
        <v>1523.2</v>
      </c>
      <c r="R13" s="587">
        <f t="shared" si="10"/>
        <v>127.00742099558076</v>
      </c>
      <c r="S13" s="131">
        <f t="shared" si="11"/>
        <v>120.22099447513813</v>
      </c>
      <c r="T13" s="127"/>
      <c r="U13" s="128">
        <f t="shared" si="6"/>
        <v>0</v>
      </c>
      <c r="V13" s="364"/>
      <c r="W13" s="132">
        <f t="shared" si="12"/>
        <v>1267</v>
      </c>
      <c r="X13" s="659">
        <v>1199.3</v>
      </c>
      <c r="Y13" s="126">
        <f t="shared" si="7"/>
        <v>1523.2</v>
      </c>
      <c r="Z13" s="583">
        <f t="shared" si="13"/>
        <v>127.00742099558076</v>
      </c>
      <c r="AA13" s="130">
        <f t="shared" si="14"/>
        <v>120.22099447513813</v>
      </c>
      <c r="AB13" s="357">
        <v>1032</v>
      </c>
      <c r="AC13" s="126">
        <v>1256.7</v>
      </c>
      <c r="AD13" s="133">
        <f t="shared" si="15"/>
        <v>121.77325581395348</v>
      </c>
      <c r="AE13" s="127"/>
      <c r="AF13" s="128"/>
      <c r="AG13" s="364"/>
      <c r="AH13" s="357">
        <v>1032</v>
      </c>
      <c r="AI13" s="126">
        <v>1256.7</v>
      </c>
      <c r="AJ13" s="133">
        <f t="shared" si="16"/>
        <v>121.77325581395348</v>
      </c>
    </row>
    <row r="14" spans="1:36" ht="21" customHeight="1" thickBot="1">
      <c r="A14" s="87" t="s">
        <v>101</v>
      </c>
      <c r="B14" s="98">
        <f>'Т.об.-расшифровка'!B13</f>
        <v>8100</v>
      </c>
      <c r="C14" s="601">
        <v>8002.8</v>
      </c>
      <c r="D14" s="123">
        <f>'Т.об.-расшифровка'!L13</f>
        <v>9694.9</v>
      </c>
      <c r="E14" s="572">
        <f t="shared" si="17"/>
        <v>121.14384965262157</v>
      </c>
      <c r="F14" s="355">
        <f t="shared" si="8"/>
        <v>119.6901234567901</v>
      </c>
      <c r="G14" s="362"/>
      <c r="H14" s="124"/>
      <c r="I14" s="364"/>
      <c r="J14" s="78">
        <f t="shared" si="1"/>
        <v>8100</v>
      </c>
      <c r="K14" s="601">
        <v>8002.8</v>
      </c>
      <c r="L14" s="55">
        <f t="shared" si="2"/>
        <v>9694.9</v>
      </c>
      <c r="M14" s="408">
        <f t="shared" si="9"/>
        <v>121.14384965262157</v>
      </c>
      <c r="N14" s="131">
        <f t="shared" si="3"/>
        <v>119.6901234567901</v>
      </c>
      <c r="O14" s="357">
        <f t="shared" si="4"/>
        <v>38745</v>
      </c>
      <c r="P14" s="659">
        <v>37392.699999999997</v>
      </c>
      <c r="Q14" s="126">
        <f t="shared" si="5"/>
        <v>50193.3</v>
      </c>
      <c r="R14" s="587">
        <f t="shared" si="10"/>
        <v>134.23288502836118</v>
      </c>
      <c r="S14" s="131">
        <f t="shared" si="11"/>
        <v>129.54781262098336</v>
      </c>
      <c r="T14" s="127"/>
      <c r="U14" s="128">
        <f t="shared" si="6"/>
        <v>0</v>
      </c>
      <c r="V14" s="364"/>
      <c r="W14" s="132">
        <f t="shared" si="12"/>
        <v>38745</v>
      </c>
      <c r="X14" s="659">
        <v>37392.699999999997</v>
      </c>
      <c r="Y14" s="126">
        <f t="shared" si="7"/>
        <v>50193.3</v>
      </c>
      <c r="Z14" s="583">
        <f t="shared" si="13"/>
        <v>134.23288502836118</v>
      </c>
      <c r="AA14" s="130">
        <f t="shared" si="14"/>
        <v>129.54781262098336</v>
      </c>
      <c r="AB14" s="357">
        <v>30645</v>
      </c>
      <c r="AC14" s="126">
        <v>40498.400000000001</v>
      </c>
      <c r="AD14" s="133">
        <f t="shared" si="15"/>
        <v>132.15336922825912</v>
      </c>
      <c r="AE14" s="127"/>
      <c r="AF14" s="128"/>
      <c r="AG14" s="364"/>
      <c r="AH14" s="357">
        <v>30645</v>
      </c>
      <c r="AI14" s="126">
        <v>40498.400000000001</v>
      </c>
      <c r="AJ14" s="133">
        <f t="shared" si="16"/>
        <v>132.15336922825912</v>
      </c>
    </row>
    <row r="15" spans="1:36" ht="21" customHeight="1" thickBot="1">
      <c r="A15" s="87" t="s">
        <v>102</v>
      </c>
      <c r="B15" s="98">
        <f>'Т.об.-расшифровка'!B14</f>
        <v>1595</v>
      </c>
      <c r="C15" s="601">
        <v>1575</v>
      </c>
      <c r="D15" s="123">
        <f>'Т.об.-расшифровка'!L14</f>
        <v>1790</v>
      </c>
      <c r="E15" s="572">
        <f t="shared" si="17"/>
        <v>113.65079365079364</v>
      </c>
      <c r="F15" s="355">
        <f t="shared" si="8"/>
        <v>112.22570532915361</v>
      </c>
      <c r="G15" s="362"/>
      <c r="H15" s="124"/>
      <c r="I15" s="364"/>
      <c r="J15" s="78">
        <f t="shared" si="1"/>
        <v>1595</v>
      </c>
      <c r="K15" s="601">
        <v>1575</v>
      </c>
      <c r="L15" s="55">
        <f t="shared" si="2"/>
        <v>1790</v>
      </c>
      <c r="M15" s="408">
        <f t="shared" si="9"/>
        <v>113.65079365079364</v>
      </c>
      <c r="N15" s="131">
        <f t="shared" si="3"/>
        <v>112.22570532915361</v>
      </c>
      <c r="O15" s="357">
        <f t="shared" si="4"/>
        <v>8060</v>
      </c>
      <c r="P15" s="659">
        <v>7746</v>
      </c>
      <c r="Q15" s="126">
        <f t="shared" si="5"/>
        <v>9022</v>
      </c>
      <c r="R15" s="587">
        <f t="shared" si="10"/>
        <v>116.47301833204236</v>
      </c>
      <c r="S15" s="131">
        <f t="shared" si="11"/>
        <v>111.93548387096774</v>
      </c>
      <c r="T15" s="127"/>
      <c r="U15" s="128">
        <f t="shared" si="6"/>
        <v>0</v>
      </c>
      <c r="V15" s="364"/>
      <c r="W15" s="132">
        <f t="shared" si="12"/>
        <v>8060</v>
      </c>
      <c r="X15" s="659">
        <v>7746</v>
      </c>
      <c r="Y15" s="126">
        <f t="shared" si="7"/>
        <v>9022</v>
      </c>
      <c r="Z15" s="583">
        <f t="shared" si="13"/>
        <v>116.47301833204236</v>
      </c>
      <c r="AA15" s="130">
        <f t="shared" si="14"/>
        <v>111.93548387096774</v>
      </c>
      <c r="AB15" s="357">
        <v>6465</v>
      </c>
      <c r="AC15" s="126">
        <v>7232</v>
      </c>
      <c r="AD15" s="133">
        <f t="shared" si="15"/>
        <v>111.86388244392884</v>
      </c>
      <c r="AE15" s="127"/>
      <c r="AF15" s="128"/>
      <c r="AG15" s="364"/>
      <c r="AH15" s="357">
        <v>6465</v>
      </c>
      <c r="AI15" s="126">
        <v>7232</v>
      </c>
      <c r="AJ15" s="133">
        <f t="shared" si="16"/>
        <v>111.86388244392884</v>
      </c>
    </row>
    <row r="16" spans="1:36" ht="21" customHeight="1" thickBot="1">
      <c r="A16" s="87" t="s">
        <v>103</v>
      </c>
      <c r="B16" s="98">
        <f>'Т.об.-расшифровка'!B15</f>
        <v>325</v>
      </c>
      <c r="C16" s="601">
        <v>320</v>
      </c>
      <c r="D16" s="123">
        <f>'Т.об.-расшифровка'!L15</f>
        <v>340</v>
      </c>
      <c r="E16" s="572">
        <f t="shared" si="17"/>
        <v>106.25</v>
      </c>
      <c r="F16" s="354">
        <f t="shared" si="8"/>
        <v>104.61538461538463</v>
      </c>
      <c r="G16" s="362"/>
      <c r="H16" s="129"/>
      <c r="I16" s="364"/>
      <c r="J16" s="78">
        <f t="shared" si="1"/>
        <v>325</v>
      </c>
      <c r="K16" s="601">
        <v>320</v>
      </c>
      <c r="L16" s="55">
        <f t="shared" si="2"/>
        <v>340</v>
      </c>
      <c r="M16" s="408">
        <f t="shared" si="9"/>
        <v>106.25</v>
      </c>
      <c r="N16" s="125">
        <f t="shared" si="3"/>
        <v>104.61538461538463</v>
      </c>
      <c r="O16" s="357">
        <f t="shared" si="4"/>
        <v>1563</v>
      </c>
      <c r="P16" s="659">
        <v>1514</v>
      </c>
      <c r="Q16" s="126">
        <f t="shared" si="5"/>
        <v>1670</v>
      </c>
      <c r="R16" s="587">
        <f t="shared" si="10"/>
        <v>110.30383091149274</v>
      </c>
      <c r="S16" s="125">
        <f t="shared" si="11"/>
        <v>106.84580934101086</v>
      </c>
      <c r="T16" s="127"/>
      <c r="U16" s="128">
        <f t="shared" si="6"/>
        <v>0</v>
      </c>
      <c r="V16" s="364"/>
      <c r="W16" s="132">
        <f t="shared" si="12"/>
        <v>1563</v>
      </c>
      <c r="X16" s="659">
        <v>1510</v>
      </c>
      <c r="Y16" s="126">
        <f t="shared" si="7"/>
        <v>1670</v>
      </c>
      <c r="Z16" s="583">
        <f t="shared" si="13"/>
        <v>110.59602649006624</v>
      </c>
      <c r="AA16" s="133">
        <f t="shared" si="14"/>
        <v>106.84580934101086</v>
      </c>
      <c r="AB16" s="357">
        <v>1238</v>
      </c>
      <c r="AC16" s="126">
        <v>1330</v>
      </c>
      <c r="AD16" s="133">
        <f t="shared" si="15"/>
        <v>107.4313408723748</v>
      </c>
      <c r="AE16" s="127"/>
      <c r="AF16" s="128"/>
      <c r="AG16" s="364"/>
      <c r="AH16" s="357">
        <v>1238</v>
      </c>
      <c r="AI16" s="126">
        <v>1330</v>
      </c>
      <c r="AJ16" s="133">
        <f t="shared" si="16"/>
        <v>107.4313408723748</v>
      </c>
    </row>
    <row r="17" spans="1:36" ht="21" customHeight="1" thickBot="1">
      <c r="A17" s="87" t="s">
        <v>104</v>
      </c>
      <c r="B17" s="98">
        <f>'Т.об.-расшифровка'!B16</f>
        <v>1570</v>
      </c>
      <c r="C17" s="601">
        <v>1551.2</v>
      </c>
      <c r="D17" s="123">
        <f>'Т.об.-расшифровка'!L16</f>
        <v>1268.5</v>
      </c>
      <c r="E17" s="572">
        <f t="shared" si="17"/>
        <v>81.775399690562139</v>
      </c>
      <c r="F17" s="354">
        <f t="shared" si="8"/>
        <v>80.796178343949038</v>
      </c>
      <c r="G17" s="362"/>
      <c r="H17" s="129"/>
      <c r="I17" s="364"/>
      <c r="J17" s="341">
        <f t="shared" si="1"/>
        <v>1570</v>
      </c>
      <c r="K17" s="601">
        <v>1551.2</v>
      </c>
      <c r="L17" s="55">
        <f t="shared" si="2"/>
        <v>1268.5</v>
      </c>
      <c r="M17" s="408">
        <f t="shared" si="9"/>
        <v>81.775399690562139</v>
      </c>
      <c r="N17" s="131">
        <f t="shared" si="3"/>
        <v>80.796178343949038</v>
      </c>
      <c r="O17" s="367">
        <f t="shared" si="4"/>
        <v>6837</v>
      </c>
      <c r="P17" s="660">
        <v>6875.1</v>
      </c>
      <c r="Q17" s="126">
        <f t="shared" si="5"/>
        <v>6012.9</v>
      </c>
      <c r="R17" s="587">
        <f t="shared" si="10"/>
        <v>87.459091504123563</v>
      </c>
      <c r="S17" s="133">
        <f t="shared" si="11"/>
        <v>87.946467749012726</v>
      </c>
      <c r="T17" s="127"/>
      <c r="U17" s="128">
        <f t="shared" si="6"/>
        <v>0</v>
      </c>
      <c r="V17" s="364"/>
      <c r="W17" s="132">
        <f t="shared" si="12"/>
        <v>6837</v>
      </c>
      <c r="X17" s="660">
        <v>6875.1</v>
      </c>
      <c r="Y17" s="126">
        <f t="shared" si="7"/>
        <v>6012.9</v>
      </c>
      <c r="Z17" s="583">
        <f t="shared" si="13"/>
        <v>87.459091504123563</v>
      </c>
      <c r="AA17" s="133">
        <f t="shared" si="14"/>
        <v>87.946467749012726</v>
      </c>
      <c r="AB17" s="367">
        <v>5267</v>
      </c>
      <c r="AC17" s="126">
        <v>4744.3999999999996</v>
      </c>
      <c r="AD17" s="133">
        <f t="shared" si="15"/>
        <v>90.077843174482624</v>
      </c>
      <c r="AE17" s="127"/>
      <c r="AF17" s="128"/>
      <c r="AG17" s="364"/>
      <c r="AH17" s="367">
        <v>5267</v>
      </c>
      <c r="AI17" s="126">
        <v>4744.3999999999996</v>
      </c>
      <c r="AJ17" s="133">
        <f t="shared" si="16"/>
        <v>90.077843174482624</v>
      </c>
    </row>
    <row r="18" spans="1:36" ht="21" customHeight="1" thickBot="1">
      <c r="A18" s="87" t="s">
        <v>105</v>
      </c>
      <c r="B18" s="98">
        <f>'Т.об.-расшифровка'!B17</f>
        <v>620</v>
      </c>
      <c r="C18" s="601">
        <v>600</v>
      </c>
      <c r="D18" s="123">
        <f>'Т.об.-расшифровка'!L17</f>
        <v>1150</v>
      </c>
      <c r="E18" s="572">
        <f t="shared" si="17"/>
        <v>191.66666666666669</v>
      </c>
      <c r="F18" s="355">
        <f t="shared" si="8"/>
        <v>185.48387096774192</v>
      </c>
      <c r="G18" s="362"/>
      <c r="H18" s="129"/>
      <c r="I18" s="364"/>
      <c r="J18" s="78">
        <f t="shared" si="1"/>
        <v>620</v>
      </c>
      <c r="K18" s="601">
        <v>600</v>
      </c>
      <c r="L18" s="55">
        <f t="shared" si="2"/>
        <v>1150</v>
      </c>
      <c r="M18" s="408">
        <f t="shared" si="9"/>
        <v>191.66666666666669</v>
      </c>
      <c r="N18" s="125">
        <f t="shared" si="3"/>
        <v>185.48387096774192</v>
      </c>
      <c r="O18" s="357">
        <f t="shared" si="4"/>
        <v>3922</v>
      </c>
      <c r="P18" s="659">
        <v>3734</v>
      </c>
      <c r="Q18" s="126">
        <f t="shared" si="5"/>
        <v>5368</v>
      </c>
      <c r="R18" s="587">
        <f t="shared" si="10"/>
        <v>143.76004284949116</v>
      </c>
      <c r="S18" s="125">
        <f t="shared" si="11"/>
        <v>136.86894441611423</v>
      </c>
      <c r="T18" s="127"/>
      <c r="U18" s="128">
        <f t="shared" si="6"/>
        <v>0</v>
      </c>
      <c r="V18" s="364"/>
      <c r="W18" s="132">
        <f t="shared" si="12"/>
        <v>3922</v>
      </c>
      <c r="X18" s="659">
        <v>3734</v>
      </c>
      <c r="Y18" s="126">
        <f t="shared" si="7"/>
        <v>5368</v>
      </c>
      <c r="Z18" s="583">
        <f t="shared" si="13"/>
        <v>143.76004284949116</v>
      </c>
      <c r="AA18" s="133">
        <f t="shared" si="14"/>
        <v>136.86894441611423</v>
      </c>
      <c r="AB18" s="357">
        <v>3302</v>
      </c>
      <c r="AC18" s="126">
        <v>4218</v>
      </c>
      <c r="AD18" s="133">
        <f t="shared" si="15"/>
        <v>127.74076317383405</v>
      </c>
      <c r="AE18" s="127"/>
      <c r="AF18" s="128"/>
      <c r="AG18" s="364"/>
      <c r="AH18" s="357">
        <v>3302</v>
      </c>
      <c r="AI18" s="126">
        <v>4218</v>
      </c>
      <c r="AJ18" s="133">
        <f t="shared" si="16"/>
        <v>127.74076317383405</v>
      </c>
    </row>
    <row r="19" spans="1:36" ht="21" customHeight="1" thickBot="1">
      <c r="A19" s="87" t="s">
        <v>106</v>
      </c>
      <c r="B19" s="98">
        <f>'Т.об.-расшифровка'!B18</f>
        <v>55670</v>
      </c>
      <c r="C19" s="601">
        <v>56571.9</v>
      </c>
      <c r="D19" s="123">
        <f>'Т.об.-расшифровка'!L18</f>
        <v>58920.5</v>
      </c>
      <c r="E19" s="572">
        <f t="shared" si="17"/>
        <v>104.15153106047347</v>
      </c>
      <c r="F19" s="355">
        <f t="shared" si="8"/>
        <v>105.83887192383689</v>
      </c>
      <c r="G19" s="362"/>
      <c r="H19" s="129">
        <v>201</v>
      </c>
      <c r="I19" s="364"/>
      <c r="J19" s="78">
        <f t="shared" si="1"/>
        <v>55670</v>
      </c>
      <c r="K19" s="601">
        <v>56294.9</v>
      </c>
      <c r="L19" s="126">
        <f t="shared" si="2"/>
        <v>58719.5</v>
      </c>
      <c r="M19" s="408">
        <f t="shared" si="9"/>
        <v>104.30696208715176</v>
      </c>
      <c r="N19" s="131">
        <f t="shared" si="3"/>
        <v>105.47781569965871</v>
      </c>
      <c r="O19" s="357">
        <f t="shared" si="4"/>
        <v>285785</v>
      </c>
      <c r="P19" s="659">
        <v>283103.2</v>
      </c>
      <c r="Q19" s="126">
        <f t="shared" si="5"/>
        <v>286958</v>
      </c>
      <c r="R19" s="587">
        <f t="shared" si="10"/>
        <v>101.36162360580876</v>
      </c>
      <c r="S19" s="131">
        <f t="shared" si="11"/>
        <v>100.41044841401754</v>
      </c>
      <c r="T19" s="127"/>
      <c r="U19" s="126">
        <f t="shared" si="6"/>
        <v>1097</v>
      </c>
      <c r="V19" s="364"/>
      <c r="W19" s="132">
        <f t="shared" si="12"/>
        <v>285785</v>
      </c>
      <c r="X19" s="659">
        <v>281957.2</v>
      </c>
      <c r="Y19" s="529">
        <f t="shared" si="7"/>
        <v>285861</v>
      </c>
      <c r="Z19" s="583">
        <f t="shared" si="13"/>
        <v>101.38453637644294</v>
      </c>
      <c r="AA19" s="130">
        <f t="shared" si="14"/>
        <v>100.02659341812901</v>
      </c>
      <c r="AB19" s="357">
        <v>230115</v>
      </c>
      <c r="AC19" s="126">
        <v>228037.5</v>
      </c>
      <c r="AD19" s="133">
        <f t="shared" si="15"/>
        <v>99.097190535167201</v>
      </c>
      <c r="AE19" s="127"/>
      <c r="AF19" s="126">
        <v>896</v>
      </c>
      <c r="AG19" s="364"/>
      <c r="AH19" s="357">
        <v>230115</v>
      </c>
      <c r="AI19" s="126">
        <v>227141.5</v>
      </c>
      <c r="AJ19" s="133">
        <f t="shared" si="16"/>
        <v>98.707820003041959</v>
      </c>
    </row>
    <row r="20" spans="1:36" ht="21" customHeight="1" thickBot="1">
      <c r="A20" s="87" t="s">
        <v>107</v>
      </c>
      <c r="B20" s="98">
        <f>'Т.об.-расшифровка'!B19</f>
        <v>480</v>
      </c>
      <c r="C20" s="601">
        <v>472</v>
      </c>
      <c r="D20" s="123">
        <f>'Т.об.-расшифровка'!L19</f>
        <v>603</v>
      </c>
      <c r="E20" s="572">
        <f t="shared" si="17"/>
        <v>127.7542372881356</v>
      </c>
      <c r="F20" s="355">
        <f t="shared" si="8"/>
        <v>125.62500000000001</v>
      </c>
      <c r="G20" s="362"/>
      <c r="H20" s="124"/>
      <c r="I20" s="364"/>
      <c r="J20" s="78">
        <f t="shared" si="1"/>
        <v>480</v>
      </c>
      <c r="K20" s="601">
        <v>472</v>
      </c>
      <c r="L20" s="55">
        <f t="shared" si="2"/>
        <v>603</v>
      </c>
      <c r="M20" s="408">
        <f t="shared" si="9"/>
        <v>127.7542372881356</v>
      </c>
      <c r="N20" s="125">
        <f t="shared" si="3"/>
        <v>125.62500000000001</v>
      </c>
      <c r="O20" s="357">
        <f t="shared" si="4"/>
        <v>1826</v>
      </c>
      <c r="P20" s="659">
        <v>1757.8</v>
      </c>
      <c r="Q20" s="126">
        <f t="shared" si="5"/>
        <v>2430</v>
      </c>
      <c r="R20" s="587">
        <f t="shared" si="10"/>
        <v>138.24098304699055</v>
      </c>
      <c r="S20" s="125">
        <f t="shared" si="11"/>
        <v>133.07776560788608</v>
      </c>
      <c r="T20" s="127"/>
      <c r="U20" s="128">
        <f t="shared" si="6"/>
        <v>0</v>
      </c>
      <c r="V20" s="364"/>
      <c r="W20" s="132">
        <f t="shared" si="12"/>
        <v>1826</v>
      </c>
      <c r="X20" s="659">
        <v>1757.8</v>
      </c>
      <c r="Y20" s="126">
        <f t="shared" si="7"/>
        <v>2430</v>
      </c>
      <c r="Z20" s="583">
        <f t="shared" si="13"/>
        <v>138.24098304699055</v>
      </c>
      <c r="AA20" s="133">
        <f t="shared" si="14"/>
        <v>133.07776560788608</v>
      </c>
      <c r="AB20" s="357">
        <v>1346</v>
      </c>
      <c r="AC20" s="126">
        <v>1827</v>
      </c>
      <c r="AD20" s="133">
        <f t="shared" si="15"/>
        <v>135.73551263001485</v>
      </c>
      <c r="AE20" s="127"/>
      <c r="AF20" s="128"/>
      <c r="AG20" s="364"/>
      <c r="AH20" s="357">
        <v>1346</v>
      </c>
      <c r="AI20" s="126">
        <v>1827</v>
      </c>
      <c r="AJ20" s="133">
        <f t="shared" si="16"/>
        <v>135.73551263001485</v>
      </c>
    </row>
    <row r="21" spans="1:36" ht="21" customHeight="1" thickBot="1">
      <c r="A21" s="87" t="s">
        <v>108</v>
      </c>
      <c r="B21" s="98">
        <f>'Т.об.-расшифровка'!B20</f>
        <v>320</v>
      </c>
      <c r="C21" s="601">
        <v>312.89999999999998</v>
      </c>
      <c r="D21" s="123">
        <f>'Т.об.-расшифровка'!L20</f>
        <v>462.7</v>
      </c>
      <c r="E21" s="572">
        <f t="shared" si="17"/>
        <v>147.87472035794184</v>
      </c>
      <c r="F21" s="354">
        <f t="shared" si="8"/>
        <v>144.59375</v>
      </c>
      <c r="G21" s="362"/>
      <c r="H21" s="124"/>
      <c r="I21" s="364"/>
      <c r="J21" s="78">
        <f t="shared" si="1"/>
        <v>320</v>
      </c>
      <c r="K21" s="601">
        <v>312.89999999999998</v>
      </c>
      <c r="L21" s="55">
        <f t="shared" si="2"/>
        <v>462.7</v>
      </c>
      <c r="M21" s="408">
        <f t="shared" si="9"/>
        <v>147.87472035794184</v>
      </c>
      <c r="N21" s="125">
        <f t="shared" si="3"/>
        <v>144.59375</v>
      </c>
      <c r="O21" s="357">
        <f t="shared" si="4"/>
        <v>1933</v>
      </c>
      <c r="P21" s="659">
        <v>1819.6</v>
      </c>
      <c r="Q21" s="126">
        <f t="shared" si="5"/>
        <v>2395.6999999999998</v>
      </c>
      <c r="R21" s="587">
        <f t="shared" si="10"/>
        <v>131.66080457243351</v>
      </c>
      <c r="S21" s="125">
        <f t="shared" si="11"/>
        <v>123.93688566994308</v>
      </c>
      <c r="T21" s="127"/>
      <c r="U21" s="128">
        <f t="shared" si="6"/>
        <v>0</v>
      </c>
      <c r="V21" s="364"/>
      <c r="W21" s="132">
        <f t="shared" si="12"/>
        <v>1933</v>
      </c>
      <c r="X21" s="659">
        <v>1819.6</v>
      </c>
      <c r="Y21" s="126">
        <f t="shared" si="7"/>
        <v>2395.6999999999998</v>
      </c>
      <c r="Z21" s="583">
        <f t="shared" si="13"/>
        <v>131.66080457243351</v>
      </c>
      <c r="AA21" s="133">
        <f t="shared" si="14"/>
        <v>123.93688566994308</v>
      </c>
      <c r="AB21" s="357">
        <v>1613</v>
      </c>
      <c r="AC21" s="126">
        <v>1933</v>
      </c>
      <c r="AD21" s="133">
        <f t="shared" si="15"/>
        <v>119.83880967141971</v>
      </c>
      <c r="AE21" s="127"/>
      <c r="AF21" s="128"/>
      <c r="AG21" s="364"/>
      <c r="AH21" s="357">
        <v>1613</v>
      </c>
      <c r="AI21" s="126">
        <v>1933</v>
      </c>
      <c r="AJ21" s="133">
        <f t="shared" si="16"/>
        <v>119.83880967141971</v>
      </c>
    </row>
    <row r="22" spans="1:36" ht="21" customHeight="1" thickBot="1">
      <c r="A22" s="346" t="s">
        <v>112</v>
      </c>
      <c r="B22" s="352">
        <f>'Т.об.-расшифровка'!B21</f>
        <v>0</v>
      </c>
      <c r="C22" s="573">
        <v>0</v>
      </c>
      <c r="D22" s="353">
        <v>0</v>
      </c>
      <c r="E22" s="572"/>
      <c r="F22" s="356"/>
      <c r="G22" s="363"/>
      <c r="H22" s="850">
        <v>0</v>
      </c>
      <c r="I22" s="365"/>
      <c r="J22" s="296">
        <f t="shared" si="1"/>
        <v>0</v>
      </c>
      <c r="K22" s="574">
        <v>0</v>
      </c>
      <c r="L22" s="265">
        <v>0</v>
      </c>
      <c r="M22" s="408"/>
      <c r="N22" s="369"/>
      <c r="O22" s="357">
        <f t="shared" si="4"/>
        <v>0</v>
      </c>
      <c r="P22" s="659">
        <v>885.6</v>
      </c>
      <c r="Q22" s="126">
        <v>1737.5</v>
      </c>
      <c r="R22" s="587">
        <f t="shared" si="10"/>
        <v>196.19467028003612</v>
      </c>
      <c r="S22" s="125"/>
      <c r="T22" s="127"/>
      <c r="U22" s="126">
        <f>AF22+H22</f>
        <v>1737.5</v>
      </c>
      <c r="V22" s="364"/>
      <c r="W22" s="370">
        <f>O22+T22</f>
        <v>0</v>
      </c>
      <c r="X22" s="659"/>
      <c r="Y22" s="266">
        <f>L22+AI22</f>
        <v>0</v>
      </c>
      <c r="Z22" s="583"/>
      <c r="AA22" s="371"/>
      <c r="AB22" s="357"/>
      <c r="AC22" s="126">
        <v>1737.5</v>
      </c>
      <c r="AD22" s="133"/>
      <c r="AE22" s="127"/>
      <c r="AF22" s="126">
        <v>1737.5</v>
      </c>
      <c r="AG22" s="364"/>
      <c r="AH22" s="357"/>
      <c r="AI22" s="126">
        <v>0</v>
      </c>
      <c r="AJ22" s="371"/>
    </row>
    <row r="23" spans="1:36" ht="17.399999999999999" thickBot="1">
      <c r="A23" s="83" t="s">
        <v>59</v>
      </c>
      <c r="B23" s="348">
        <f>SUM(B5:B22)</f>
        <v>85717</v>
      </c>
      <c r="C23" s="349">
        <f>SUM(C5:C22)</f>
        <v>86104.5</v>
      </c>
      <c r="D23" s="349">
        <f>SUM(D5:D22)</f>
        <v>91331.7</v>
      </c>
      <c r="E23" s="572">
        <f t="shared" si="17"/>
        <v>106.07076285211573</v>
      </c>
      <c r="F23" s="350">
        <f t="shared" si="8"/>
        <v>106.55027590792957</v>
      </c>
      <c r="G23" s="358"/>
      <c r="H23" s="349">
        <f>SUM(H5:H22)</f>
        <v>201</v>
      </c>
      <c r="I23" s="359"/>
      <c r="J23" s="349">
        <f>SUM(J5:J22)</f>
        <v>85717</v>
      </c>
      <c r="K23" s="349">
        <f>SUM(K5:K22)</f>
        <v>85827.5</v>
      </c>
      <c r="L23" s="349">
        <f>SUM(L5:L22)</f>
        <v>91130.7</v>
      </c>
      <c r="M23" s="408">
        <f t="shared" si="9"/>
        <v>106.17890536250036</v>
      </c>
      <c r="N23" s="359">
        <f t="shared" si="3"/>
        <v>106.31578333352776</v>
      </c>
      <c r="O23" s="347">
        <f>SUM(O5:O22)</f>
        <v>436878</v>
      </c>
      <c r="P23" s="349">
        <f>SUM(P5:P22)</f>
        <v>430055.19999999995</v>
      </c>
      <c r="Q23" s="347">
        <f>SUM(Q5:Q22)</f>
        <v>450385.10000000003</v>
      </c>
      <c r="R23" s="587">
        <f t="shared" si="10"/>
        <v>104.7272768705041</v>
      </c>
      <c r="S23" s="134">
        <f t="shared" si="11"/>
        <v>103.09173270340919</v>
      </c>
      <c r="T23" s="135">
        <f>SUM(T5:T21)</f>
        <v>0</v>
      </c>
      <c r="U23" s="347">
        <f>SUM(U5:U22)</f>
        <v>2834.5</v>
      </c>
      <c r="V23" s="262"/>
      <c r="W23" s="347">
        <f>SUM(W5:W22)</f>
        <v>436878</v>
      </c>
      <c r="X23" s="349">
        <f>SUM(X5:X22)</f>
        <v>428019.3</v>
      </c>
      <c r="Y23" s="347">
        <f>SUM(Y5:Y22)</f>
        <v>447550.60000000003</v>
      </c>
      <c r="Z23" s="583">
        <f t="shared" si="13"/>
        <v>104.56318208080806</v>
      </c>
      <c r="AA23" s="137">
        <f t="shared" si="14"/>
        <v>102.44292456933057</v>
      </c>
      <c r="AB23" s="347">
        <f>SUM(AB5:AB22)</f>
        <v>351161</v>
      </c>
      <c r="AC23" s="347">
        <f>SUM(AC5:AC22)</f>
        <v>359053.4</v>
      </c>
      <c r="AD23" s="437">
        <f>AC23/AB23*100</f>
        <v>102.24751609660527</v>
      </c>
      <c r="AE23" s="136">
        <v>0</v>
      </c>
      <c r="AF23" s="347">
        <f>SUM(AF12:AF22)</f>
        <v>2633.5</v>
      </c>
      <c r="AG23" s="136"/>
      <c r="AH23" s="347">
        <f>SUM(AH5:AH22)</f>
        <v>351161</v>
      </c>
      <c r="AI23" s="347">
        <f>SUM(AI5:AI22)</f>
        <v>356419.9</v>
      </c>
      <c r="AJ23" s="437">
        <f>AI23/AH23*100</f>
        <v>101.49757518631056</v>
      </c>
    </row>
    <row r="24" spans="1:36">
      <c r="B24" s="575"/>
      <c r="C24" s="683">
        <v>0</v>
      </c>
      <c r="G24" s="496"/>
      <c r="H24" s="496"/>
      <c r="I24" s="496"/>
      <c r="J24" s="268"/>
      <c r="K24" s="268">
        <v>0</v>
      </c>
      <c r="L24" s="269">
        <f>L23-J23</f>
        <v>5413.6999999999971</v>
      </c>
      <c r="M24" s="269"/>
      <c r="N24" s="268"/>
      <c r="O24" s="268"/>
      <c r="P24" s="268">
        <v>0</v>
      </c>
      <c r="Q24" s="268" t="s">
        <v>216</v>
      </c>
      <c r="R24" s="268"/>
      <c r="S24" s="268"/>
      <c r="T24" s="268"/>
      <c r="U24" s="268"/>
      <c r="V24" s="268"/>
      <c r="W24" s="268"/>
      <c r="X24" s="268">
        <v>0</v>
      </c>
      <c r="Y24" s="269">
        <f>Y23-W23</f>
        <v>10672.600000000035</v>
      </c>
      <c r="Z24" s="269"/>
      <c r="AA24" s="268"/>
      <c r="AB24" s="681">
        <v>0</v>
      </c>
      <c r="AC24" s="682">
        <v>0</v>
      </c>
      <c r="AD24" s="575">
        <v>0</v>
      </c>
      <c r="AE24" s="575"/>
      <c r="AF24" s="575">
        <v>0</v>
      </c>
      <c r="AG24" s="575"/>
      <c r="AH24" s="681">
        <v>0</v>
      </c>
      <c r="AI24" s="682">
        <v>0</v>
      </c>
      <c r="AJ24" s="575">
        <v>0</v>
      </c>
    </row>
    <row r="25" spans="1:36">
      <c r="J25" s="268"/>
      <c r="K25" s="268"/>
      <c r="L25" s="267"/>
      <c r="M25" s="267"/>
      <c r="N25" s="268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7"/>
      <c r="Z25" s="267"/>
      <c r="AA25" s="268"/>
      <c r="AB25" s="464"/>
      <c r="AC25" s="464"/>
      <c r="AD25" s="464"/>
      <c r="AF25" s="464"/>
      <c r="AH25" s="464"/>
      <c r="AI25" s="464"/>
      <c r="AJ25" s="464"/>
    </row>
    <row r="26" spans="1:36">
      <c r="D26" s="138"/>
      <c r="E26" s="138"/>
      <c r="J26" s="268"/>
      <c r="K26" s="268"/>
      <c r="L26" s="268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</row>
    <row r="27" spans="1:36">
      <c r="Y27" s="173"/>
      <c r="Z27" s="173"/>
    </row>
  </sheetData>
  <mergeCells count="11">
    <mergeCell ref="AH3:AJ3"/>
    <mergeCell ref="O2:AA2"/>
    <mergeCell ref="O3:S3"/>
    <mergeCell ref="T3:V3"/>
    <mergeCell ref="W3:AA3"/>
    <mergeCell ref="AE3:AG3"/>
    <mergeCell ref="G3:I3"/>
    <mergeCell ref="J3:N3"/>
    <mergeCell ref="A1:AA1"/>
    <mergeCell ref="B2:N2"/>
    <mergeCell ref="B3:F3"/>
  </mergeCells>
  <phoneticPr fontId="25" type="noConversion"/>
  <pageMargins left="0.39370078740157483" right="0" top="0.19685039370078741" bottom="0.19685039370078741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FF00"/>
  </sheetPr>
  <dimension ref="A1:AC36"/>
  <sheetViews>
    <sheetView zoomScale="80" zoomScaleNormal="80" workbookViewId="0">
      <pane xSplit="1" ySplit="7" topLeftCell="B11" activePane="bottomRight" state="frozen"/>
      <selection pane="topRight" activeCell="B1" sqref="B1"/>
      <selection pane="bottomLeft" activeCell="A7" sqref="A7"/>
      <selection pane="bottomRight" activeCell="H14" sqref="H14"/>
    </sheetView>
  </sheetViews>
  <sheetFormatPr defaultRowHeight="15"/>
  <cols>
    <col min="1" max="1" width="11" customWidth="1"/>
    <col min="2" max="2" width="4.6328125" customWidth="1"/>
    <col min="3" max="3" width="6.08984375" customWidth="1"/>
    <col min="4" max="4" width="4.6328125" customWidth="1"/>
    <col min="5" max="5" width="5.08984375" customWidth="1"/>
    <col min="6" max="7" width="5.6328125" customWidth="1"/>
    <col min="8" max="8" width="4.81640625" customWidth="1"/>
    <col min="9" max="9" width="5.6328125" customWidth="1"/>
    <col min="10" max="10" width="5.90625" customWidth="1"/>
    <col min="11" max="11" width="6.1796875" customWidth="1"/>
    <col min="12" max="12" width="5.36328125" customWidth="1"/>
    <col min="13" max="15" width="5" customWidth="1"/>
    <col min="16" max="16" width="4.6328125" customWidth="1"/>
    <col min="17" max="17" width="5" customWidth="1"/>
    <col min="18" max="18" width="4.81640625" customWidth="1"/>
    <col min="19" max="23" width="5.6328125" customWidth="1"/>
    <col min="24" max="24" width="6.1796875" customWidth="1"/>
    <col min="25" max="26" width="5.6328125" customWidth="1"/>
    <col min="27" max="27" width="4.08984375" customWidth="1"/>
    <col min="28" max="28" width="5" customWidth="1"/>
    <col min="29" max="29" width="5.6328125" customWidth="1"/>
  </cols>
  <sheetData>
    <row r="1" spans="1:29" ht="17.399999999999999" customHeight="1">
      <c r="A1" t="s">
        <v>193</v>
      </c>
      <c r="B1" s="995" t="s">
        <v>400</v>
      </c>
      <c r="C1" s="995"/>
      <c r="D1" s="995"/>
      <c r="E1" s="995"/>
      <c r="F1" s="995"/>
      <c r="G1" s="995"/>
      <c r="H1" s="995"/>
      <c r="I1" s="995"/>
      <c r="J1" s="995"/>
      <c r="K1" s="995"/>
      <c r="L1" s="995"/>
      <c r="M1" s="995"/>
      <c r="N1" s="995"/>
      <c r="O1" s="995"/>
      <c r="P1" s="995"/>
      <c r="Q1" s="995"/>
      <c r="R1" s="995"/>
      <c r="S1" s="995"/>
      <c r="T1" s="995"/>
      <c r="U1" s="995"/>
      <c r="V1" s="995"/>
      <c r="W1" s="995"/>
      <c r="X1" s="995"/>
      <c r="Y1" s="995"/>
      <c r="Z1" s="995"/>
      <c r="AA1" s="995"/>
      <c r="AB1" s="995"/>
      <c r="AC1" s="995"/>
    </row>
    <row r="2" spans="1:29" ht="15.6" customHeight="1" thickBot="1">
      <c r="A2" s="9"/>
      <c r="B2" s="996"/>
      <c r="C2" s="996"/>
      <c r="D2" s="996"/>
      <c r="E2" s="996"/>
      <c r="F2" s="996"/>
      <c r="G2" s="996"/>
      <c r="H2" s="996"/>
      <c r="I2" s="996"/>
      <c r="J2" s="996"/>
      <c r="K2" s="996"/>
      <c r="L2" s="996"/>
      <c r="M2" s="996"/>
      <c r="N2" s="996"/>
      <c r="O2" s="996"/>
      <c r="P2" s="996"/>
      <c r="Q2" s="996"/>
      <c r="R2" s="996"/>
      <c r="S2" s="996"/>
      <c r="T2" s="996"/>
      <c r="U2" s="996"/>
      <c r="V2" s="996"/>
      <c r="W2" s="996"/>
      <c r="X2" s="996"/>
      <c r="Y2" s="996"/>
      <c r="Z2" s="996"/>
      <c r="AA2" s="996"/>
      <c r="AB2" s="996"/>
      <c r="AC2" s="996"/>
    </row>
    <row r="3" spans="1:29" ht="19.95" customHeight="1" thickBot="1">
      <c r="A3" s="882" t="s">
        <v>153</v>
      </c>
      <c r="B3" s="974" t="s">
        <v>401</v>
      </c>
      <c r="C3" s="975"/>
      <c r="D3" s="975"/>
      <c r="E3" s="975"/>
      <c r="F3" s="975"/>
      <c r="G3" s="975"/>
      <c r="H3" s="975"/>
      <c r="I3" s="975"/>
      <c r="J3" s="975"/>
      <c r="K3" s="975"/>
      <c r="L3" s="976"/>
      <c r="M3" s="977" t="s">
        <v>402</v>
      </c>
      <c r="N3" s="978"/>
      <c r="O3" s="978"/>
      <c r="P3" s="978"/>
      <c r="Q3" s="978"/>
      <c r="R3" s="978"/>
      <c r="S3" s="978"/>
      <c r="T3" s="978"/>
      <c r="U3" s="978"/>
      <c r="V3" s="978"/>
      <c r="W3" s="979"/>
      <c r="X3" s="966" t="s">
        <v>132</v>
      </c>
      <c r="Y3" s="967"/>
      <c r="Z3" s="967"/>
      <c r="AA3" s="967"/>
      <c r="AB3" s="967"/>
      <c r="AC3" s="968"/>
    </row>
    <row r="4" spans="1:29" ht="19.2" customHeight="1" thickBot="1">
      <c r="A4" s="884"/>
      <c r="B4" s="980" t="s">
        <v>177</v>
      </c>
      <c r="C4" s="981"/>
      <c r="D4" s="227" t="s">
        <v>61</v>
      </c>
      <c r="E4" s="228"/>
      <c r="F4" s="229" t="s">
        <v>178</v>
      </c>
      <c r="G4" s="229"/>
      <c r="H4" s="229"/>
      <c r="I4" s="230"/>
      <c r="J4" s="856" t="s">
        <v>62</v>
      </c>
      <c r="K4" s="984"/>
      <c r="L4" s="987" t="s">
        <v>179</v>
      </c>
      <c r="M4" s="980" t="s">
        <v>177</v>
      </c>
      <c r="N4" s="981"/>
      <c r="O4" s="227" t="s">
        <v>61</v>
      </c>
      <c r="P4" s="228"/>
      <c r="Q4" s="231" t="s">
        <v>194</v>
      </c>
      <c r="R4" s="231"/>
      <c r="S4" s="231"/>
      <c r="T4" s="232"/>
      <c r="U4" s="1005" t="s">
        <v>195</v>
      </c>
      <c r="V4" s="1006"/>
      <c r="W4" s="993" t="s">
        <v>196</v>
      </c>
      <c r="X4" s="856" t="s">
        <v>197</v>
      </c>
      <c r="Y4" s="1002"/>
      <c r="Z4" s="999" t="s">
        <v>198</v>
      </c>
      <c r="AA4" s="227" t="s">
        <v>61</v>
      </c>
      <c r="AB4" s="228"/>
      <c r="AC4" s="987" t="s">
        <v>199</v>
      </c>
    </row>
    <row r="5" spans="1:29" s="422" customFormat="1" ht="19.95" customHeight="1" thickBot="1">
      <c r="A5" s="884"/>
      <c r="B5" s="982"/>
      <c r="C5" s="983"/>
      <c r="D5" s="990">
        <v>42552</v>
      </c>
      <c r="E5" s="990">
        <v>42917</v>
      </c>
      <c r="F5" s="997" t="s">
        <v>404</v>
      </c>
      <c r="G5" s="998"/>
      <c r="H5" s="997" t="s">
        <v>405</v>
      </c>
      <c r="I5" s="998"/>
      <c r="J5" s="985"/>
      <c r="K5" s="986"/>
      <c r="L5" s="988"/>
      <c r="M5" s="982"/>
      <c r="N5" s="983"/>
      <c r="O5" s="990">
        <v>42552</v>
      </c>
      <c r="P5" s="990">
        <v>42917</v>
      </c>
      <c r="Q5" s="997" t="s">
        <v>404</v>
      </c>
      <c r="R5" s="998"/>
      <c r="S5" s="997" t="s">
        <v>405</v>
      </c>
      <c r="T5" s="998"/>
      <c r="U5" s="1007"/>
      <c r="V5" s="1008"/>
      <c r="W5" s="994"/>
      <c r="X5" s="1003"/>
      <c r="Y5" s="1004"/>
      <c r="Z5" s="1000"/>
      <c r="AA5" s="990">
        <v>42552</v>
      </c>
      <c r="AB5" s="990">
        <v>42917</v>
      </c>
      <c r="AC5" s="988"/>
    </row>
    <row r="6" spans="1:29" s="422" customFormat="1" ht="19.95" customHeight="1">
      <c r="A6" s="884"/>
      <c r="B6" s="812" t="s">
        <v>403</v>
      </c>
      <c r="C6" s="812" t="s">
        <v>403</v>
      </c>
      <c r="D6" s="992"/>
      <c r="E6" s="991"/>
      <c r="F6" s="813" t="s">
        <v>64</v>
      </c>
      <c r="G6" s="813" t="s">
        <v>65</v>
      </c>
      <c r="H6" s="813" t="s">
        <v>64</v>
      </c>
      <c r="I6" s="813" t="s">
        <v>65</v>
      </c>
      <c r="J6" s="812" t="s">
        <v>403</v>
      </c>
      <c r="K6" s="812" t="s">
        <v>403</v>
      </c>
      <c r="L6" s="988"/>
      <c r="M6" s="812" t="s">
        <v>403</v>
      </c>
      <c r="N6" s="812" t="s">
        <v>403</v>
      </c>
      <c r="O6" s="992"/>
      <c r="P6" s="991"/>
      <c r="Q6" s="814" t="s">
        <v>64</v>
      </c>
      <c r="R6" s="813" t="s">
        <v>65</v>
      </c>
      <c r="S6" s="813" t="s">
        <v>64</v>
      </c>
      <c r="T6" s="813" t="s">
        <v>65</v>
      </c>
      <c r="U6" s="812" t="s">
        <v>403</v>
      </c>
      <c r="V6" s="812" t="s">
        <v>403</v>
      </c>
      <c r="W6" s="994"/>
      <c r="X6" s="812" t="s">
        <v>403</v>
      </c>
      <c r="Y6" s="812" t="s">
        <v>403</v>
      </c>
      <c r="Z6" s="1000"/>
      <c r="AA6" s="992"/>
      <c r="AB6" s="991"/>
      <c r="AC6" s="988"/>
    </row>
    <row r="7" spans="1:29" s="422" customFormat="1" ht="19.95" customHeight="1" thickBot="1">
      <c r="A7" s="883"/>
      <c r="B7" s="815">
        <v>2016</v>
      </c>
      <c r="C7" s="815">
        <v>2017</v>
      </c>
      <c r="D7" s="992"/>
      <c r="E7" s="991"/>
      <c r="F7" s="816" t="s">
        <v>66</v>
      </c>
      <c r="G7" s="816" t="s">
        <v>67</v>
      </c>
      <c r="H7" s="816" t="s">
        <v>66</v>
      </c>
      <c r="I7" s="816" t="s">
        <v>67</v>
      </c>
      <c r="J7" s="815">
        <v>2016</v>
      </c>
      <c r="K7" s="815">
        <v>2017</v>
      </c>
      <c r="L7" s="989"/>
      <c r="M7" s="815">
        <v>2016</v>
      </c>
      <c r="N7" s="815">
        <v>2017</v>
      </c>
      <c r="O7" s="992"/>
      <c r="P7" s="991"/>
      <c r="Q7" s="817" t="s">
        <v>66</v>
      </c>
      <c r="R7" s="818" t="s">
        <v>67</v>
      </c>
      <c r="S7" s="818" t="s">
        <v>66</v>
      </c>
      <c r="T7" s="818" t="s">
        <v>67</v>
      </c>
      <c r="U7" s="815">
        <v>2016</v>
      </c>
      <c r="V7" s="815">
        <v>2017</v>
      </c>
      <c r="W7" s="994"/>
      <c r="X7" s="815">
        <v>2016</v>
      </c>
      <c r="Y7" s="815">
        <v>2017</v>
      </c>
      <c r="Z7" s="1001"/>
      <c r="AA7" s="992"/>
      <c r="AB7" s="991"/>
      <c r="AC7" s="989"/>
    </row>
    <row r="8" spans="1:29" ht="34.950000000000003" customHeight="1">
      <c r="A8" s="457" t="s">
        <v>92</v>
      </c>
      <c r="B8" s="106">
        <v>1984</v>
      </c>
      <c r="C8" s="106">
        <v>2044</v>
      </c>
      <c r="D8" s="233">
        <v>850</v>
      </c>
      <c r="E8" s="233">
        <v>850</v>
      </c>
      <c r="F8" s="142">
        <f>SUM(B8-D8)</f>
        <v>1134</v>
      </c>
      <c r="G8" s="236">
        <f>SUM(F8*0.6)</f>
        <v>680.4</v>
      </c>
      <c r="H8" s="58">
        <f>SUM(C8-E8)</f>
        <v>1194</v>
      </c>
      <c r="I8" s="106">
        <f>SUM(H8*0.6)</f>
        <v>716.4</v>
      </c>
      <c r="J8" s="235">
        <f>SUM(D8+G8)</f>
        <v>1530.4</v>
      </c>
      <c r="K8" s="236">
        <f>SUM(E8+I8)</f>
        <v>1566.4</v>
      </c>
      <c r="L8" s="408">
        <f>SUM(K8/J8)*100</f>
        <v>102.35232618923158</v>
      </c>
      <c r="M8" s="318">
        <v>61</v>
      </c>
      <c r="N8" s="390">
        <v>68</v>
      </c>
      <c r="O8" s="318">
        <v>21</v>
      </c>
      <c r="P8" s="390">
        <v>21</v>
      </c>
      <c r="Q8" s="321">
        <f>SUM(M8-O8)</f>
        <v>40</v>
      </c>
      <c r="R8" s="322">
        <f t="shared" ref="R8:R25" si="0">SUM(Q8*0.6)</f>
        <v>24</v>
      </c>
      <c r="S8" s="323">
        <f>SUM(N8-P8)</f>
        <v>47</v>
      </c>
      <c r="T8" s="322">
        <f t="shared" ref="T8:T25" si="1">SUM(S8*0.6)</f>
        <v>28.2</v>
      </c>
      <c r="U8" s="322">
        <f>SUM(O8+R8)</f>
        <v>45</v>
      </c>
      <c r="V8" s="322">
        <f>SUM(P8+T8)</f>
        <v>49.2</v>
      </c>
      <c r="W8" s="324">
        <f>SUM(V8/U8)*100</f>
        <v>109.33333333333334</v>
      </c>
      <c r="X8" s="237">
        <f>J8+U8</f>
        <v>1575.4</v>
      </c>
      <c r="Y8" s="236">
        <f>K8+V8</f>
        <v>1615.6000000000001</v>
      </c>
      <c r="Z8" s="238">
        <f>Y8/X8*100</f>
        <v>102.55173289323348</v>
      </c>
      <c r="AA8" s="239">
        <f>D8+O8</f>
        <v>871</v>
      </c>
      <c r="AB8" s="234">
        <f>E8+P8</f>
        <v>871</v>
      </c>
      <c r="AC8" s="277">
        <f>AB8/AA8*100</f>
        <v>100</v>
      </c>
    </row>
    <row r="9" spans="1:29" ht="34.950000000000003" customHeight="1">
      <c r="A9" s="458" t="s">
        <v>93</v>
      </c>
      <c r="B9" s="108">
        <v>408</v>
      </c>
      <c r="C9" s="108">
        <v>301</v>
      </c>
      <c r="D9" s="240">
        <v>0</v>
      </c>
      <c r="E9" s="240"/>
      <c r="F9" s="141">
        <f t="shared" ref="F9:F24" si="2">SUM(B9-D9)</f>
        <v>408</v>
      </c>
      <c r="G9" s="55">
        <f t="shared" ref="G9:G24" si="3">SUM(F9*0.6)</f>
        <v>244.79999999999998</v>
      </c>
      <c r="H9" s="45">
        <f t="shared" ref="H9:H24" si="4">SUM(C9-E9)</f>
        <v>301</v>
      </c>
      <c r="I9" s="108">
        <f t="shared" ref="I9:I24" si="5">SUM(H9*0.6)</f>
        <v>180.6</v>
      </c>
      <c r="J9" s="242">
        <f>SUM(D9+G9)</f>
        <v>244.79999999999998</v>
      </c>
      <c r="K9" s="55">
        <f>SUM(E9+I9)</f>
        <v>180.6</v>
      </c>
      <c r="L9" s="247">
        <f t="shared" ref="L9:L24" si="6">SUM(K9/J9)*100</f>
        <v>73.774509803921575</v>
      </c>
      <c r="M9" s="319">
        <v>10</v>
      </c>
      <c r="N9" s="391">
        <v>12</v>
      </c>
      <c r="O9" s="319">
        <v>2</v>
      </c>
      <c r="P9" s="391">
        <v>2</v>
      </c>
      <c r="Q9" s="325">
        <f t="shared" ref="Q9:Q24" si="7">SUM(M9-O9)</f>
        <v>8</v>
      </c>
      <c r="R9" s="326">
        <f t="shared" si="0"/>
        <v>4.8</v>
      </c>
      <c r="S9" s="327">
        <f t="shared" ref="S9:S24" si="8">SUM(N9-P9)</f>
        <v>10</v>
      </c>
      <c r="T9" s="326">
        <f t="shared" si="1"/>
        <v>6</v>
      </c>
      <c r="U9" s="326">
        <f>SUM(O9+R9)</f>
        <v>6.8</v>
      </c>
      <c r="V9" s="326">
        <f>SUM(P9+T9)</f>
        <v>8</v>
      </c>
      <c r="W9" s="312">
        <f t="shared" ref="W9:W24" si="9">SUM(V9/U9)*100</f>
        <v>117.64705882352942</v>
      </c>
      <c r="X9" s="244">
        <f t="shared" ref="X9:Y24" si="10">J9+U9</f>
        <v>251.6</v>
      </c>
      <c r="Y9" s="55">
        <f t="shared" si="10"/>
        <v>188.6</v>
      </c>
      <c r="Z9" s="245">
        <f t="shared" ref="Z9:Z25" si="11">Y9/X9*100</f>
        <v>74.960254372019079</v>
      </c>
      <c r="AA9" s="246">
        <f t="shared" ref="AA9:AB24" si="12">D9+O9</f>
        <v>2</v>
      </c>
      <c r="AB9" s="241">
        <f t="shared" si="12"/>
        <v>2</v>
      </c>
      <c r="AC9" s="125">
        <f t="shared" ref="AC9:AC25" si="13">AB9/AA9*100</f>
        <v>100</v>
      </c>
    </row>
    <row r="10" spans="1:29" ht="34.950000000000003" customHeight="1">
      <c r="A10" s="458" t="s">
        <v>94</v>
      </c>
      <c r="B10" s="108"/>
      <c r="C10" s="108"/>
      <c r="D10" s="240"/>
      <c r="E10" s="240"/>
      <c r="F10" s="141"/>
      <c r="G10" s="241"/>
      <c r="H10" s="45"/>
      <c r="I10" s="108"/>
      <c r="J10" s="242"/>
      <c r="K10" s="55"/>
      <c r="L10" s="247"/>
      <c r="M10" s="319">
        <v>46</v>
      </c>
      <c r="N10" s="391">
        <v>51</v>
      </c>
      <c r="O10" s="319">
        <v>12</v>
      </c>
      <c r="P10" s="391">
        <v>11</v>
      </c>
      <c r="Q10" s="325">
        <f t="shared" si="7"/>
        <v>34</v>
      </c>
      <c r="R10" s="326">
        <f t="shared" si="0"/>
        <v>20.399999999999999</v>
      </c>
      <c r="S10" s="327">
        <f t="shared" si="8"/>
        <v>40</v>
      </c>
      <c r="T10" s="326">
        <f t="shared" si="1"/>
        <v>24</v>
      </c>
      <c r="U10" s="326">
        <f t="shared" ref="U10:U24" si="14">SUM(O10+R10)</f>
        <v>32.4</v>
      </c>
      <c r="V10" s="326">
        <f t="shared" ref="V10:V24" si="15">SUM(P10+T10)</f>
        <v>35</v>
      </c>
      <c r="W10" s="311">
        <f t="shared" si="9"/>
        <v>108.02469135802471</v>
      </c>
      <c r="X10" s="244">
        <f t="shared" si="10"/>
        <v>32.4</v>
      </c>
      <c r="Y10" s="55">
        <f t="shared" si="10"/>
        <v>35</v>
      </c>
      <c r="Z10" s="245">
        <f t="shared" si="11"/>
        <v>108.02469135802471</v>
      </c>
      <c r="AA10" s="246">
        <f t="shared" si="12"/>
        <v>12</v>
      </c>
      <c r="AB10" s="241">
        <f t="shared" si="12"/>
        <v>11</v>
      </c>
      <c r="AC10" s="131">
        <f t="shared" si="13"/>
        <v>91.666666666666657</v>
      </c>
    </row>
    <row r="11" spans="1:29" ht="34.950000000000003" customHeight="1">
      <c r="A11" s="458" t="s">
        <v>95</v>
      </c>
      <c r="B11" s="108">
        <v>1840</v>
      </c>
      <c r="C11" s="108">
        <v>1877</v>
      </c>
      <c r="D11" s="240">
        <v>609</v>
      </c>
      <c r="E11" s="240">
        <v>639</v>
      </c>
      <c r="F11" s="141">
        <f t="shared" si="2"/>
        <v>1231</v>
      </c>
      <c r="G11" s="55">
        <f t="shared" si="3"/>
        <v>738.6</v>
      </c>
      <c r="H11" s="45">
        <f t="shared" si="4"/>
        <v>1238</v>
      </c>
      <c r="I11" s="108">
        <f t="shared" si="5"/>
        <v>742.8</v>
      </c>
      <c r="J11" s="242">
        <f>SUM(D11+G11)</f>
        <v>1347.6</v>
      </c>
      <c r="K11" s="55">
        <f>SUM(E11+I11)</f>
        <v>1381.8</v>
      </c>
      <c r="L11" s="243">
        <f t="shared" si="6"/>
        <v>102.53784505788069</v>
      </c>
      <c r="M11" s="319">
        <v>47</v>
      </c>
      <c r="N11" s="391">
        <v>38</v>
      </c>
      <c r="O11" s="319">
        <v>10</v>
      </c>
      <c r="P11" s="391">
        <v>12</v>
      </c>
      <c r="Q11" s="325">
        <f t="shared" si="7"/>
        <v>37</v>
      </c>
      <c r="R11" s="326">
        <f t="shared" si="0"/>
        <v>22.2</v>
      </c>
      <c r="S11" s="327">
        <f t="shared" si="8"/>
        <v>26</v>
      </c>
      <c r="T11" s="326">
        <f t="shared" si="1"/>
        <v>15.6</v>
      </c>
      <c r="U11" s="326">
        <f t="shared" si="14"/>
        <v>32.200000000000003</v>
      </c>
      <c r="V11" s="326">
        <f t="shared" si="15"/>
        <v>27.6</v>
      </c>
      <c r="W11" s="312">
        <f t="shared" si="9"/>
        <v>85.714285714285708</v>
      </c>
      <c r="X11" s="244">
        <f t="shared" si="10"/>
        <v>1379.8</v>
      </c>
      <c r="Y11" s="55">
        <f t="shared" si="10"/>
        <v>1409.3999999999999</v>
      </c>
      <c r="Z11" s="245">
        <f t="shared" si="11"/>
        <v>102.14523844035367</v>
      </c>
      <c r="AA11" s="246">
        <f t="shared" si="12"/>
        <v>619</v>
      </c>
      <c r="AB11" s="241">
        <f t="shared" si="12"/>
        <v>651</v>
      </c>
      <c r="AC11" s="131">
        <f t="shared" si="13"/>
        <v>105.16962843295639</v>
      </c>
    </row>
    <row r="12" spans="1:29" ht="34.950000000000003" customHeight="1">
      <c r="A12" s="458" t="s">
        <v>96</v>
      </c>
      <c r="B12" s="108"/>
      <c r="C12" s="108"/>
      <c r="D12" s="240"/>
      <c r="E12" s="240"/>
      <c r="F12" s="141"/>
      <c r="G12" s="241"/>
      <c r="H12" s="45"/>
      <c r="I12" s="108"/>
      <c r="J12" s="242"/>
      <c r="K12" s="55"/>
      <c r="L12" s="247"/>
      <c r="M12" s="319">
        <v>61</v>
      </c>
      <c r="N12" s="391">
        <v>61</v>
      </c>
      <c r="O12" s="319">
        <v>16</v>
      </c>
      <c r="P12" s="391">
        <v>16</v>
      </c>
      <c r="Q12" s="325">
        <f t="shared" si="7"/>
        <v>45</v>
      </c>
      <c r="R12" s="326">
        <f t="shared" si="0"/>
        <v>27</v>
      </c>
      <c r="S12" s="327">
        <f t="shared" si="8"/>
        <v>45</v>
      </c>
      <c r="T12" s="326">
        <f t="shared" si="1"/>
        <v>27</v>
      </c>
      <c r="U12" s="326">
        <f t="shared" si="14"/>
        <v>43</v>
      </c>
      <c r="V12" s="326">
        <f t="shared" si="15"/>
        <v>43</v>
      </c>
      <c r="W12" s="312">
        <f t="shared" si="9"/>
        <v>100</v>
      </c>
      <c r="X12" s="244">
        <f t="shared" si="10"/>
        <v>43</v>
      </c>
      <c r="Y12" s="55">
        <f t="shared" si="10"/>
        <v>43</v>
      </c>
      <c r="Z12" s="245">
        <f t="shared" si="11"/>
        <v>100</v>
      </c>
      <c r="AA12" s="246">
        <f t="shared" si="12"/>
        <v>16</v>
      </c>
      <c r="AB12" s="241">
        <f t="shared" si="12"/>
        <v>16</v>
      </c>
      <c r="AC12" s="125">
        <f t="shared" si="13"/>
        <v>100</v>
      </c>
    </row>
    <row r="13" spans="1:29" ht="34.950000000000003" customHeight="1">
      <c r="A13" s="458" t="s">
        <v>97</v>
      </c>
      <c r="B13" s="108">
        <v>0</v>
      </c>
      <c r="C13" s="108"/>
      <c r="D13" s="240">
        <v>0</v>
      </c>
      <c r="E13" s="240"/>
      <c r="F13" s="141">
        <f t="shared" si="2"/>
        <v>0</v>
      </c>
      <c r="G13" s="241">
        <f t="shared" si="3"/>
        <v>0</v>
      </c>
      <c r="H13" s="45">
        <f t="shared" si="4"/>
        <v>0</v>
      </c>
      <c r="I13" s="108">
        <f t="shared" si="5"/>
        <v>0</v>
      </c>
      <c r="J13" s="242">
        <f>SUM(D13+G13)</f>
        <v>0</v>
      </c>
      <c r="K13" s="55">
        <f>SUM(E13+I13)</f>
        <v>0</v>
      </c>
      <c r="L13" s="247"/>
      <c r="M13" s="319">
        <v>57</v>
      </c>
      <c r="N13" s="391">
        <v>57</v>
      </c>
      <c r="O13" s="319">
        <v>21</v>
      </c>
      <c r="P13" s="391">
        <v>17</v>
      </c>
      <c r="Q13" s="325">
        <f t="shared" si="7"/>
        <v>36</v>
      </c>
      <c r="R13" s="326">
        <f t="shared" si="0"/>
        <v>21.599999999999998</v>
      </c>
      <c r="S13" s="327">
        <f t="shared" si="8"/>
        <v>40</v>
      </c>
      <c r="T13" s="326">
        <f t="shared" si="1"/>
        <v>24</v>
      </c>
      <c r="U13" s="326">
        <f t="shared" si="14"/>
        <v>42.599999999999994</v>
      </c>
      <c r="V13" s="326">
        <f t="shared" si="15"/>
        <v>41</v>
      </c>
      <c r="W13" s="312">
        <f t="shared" si="9"/>
        <v>96.244131455399071</v>
      </c>
      <c r="X13" s="244">
        <f t="shared" si="10"/>
        <v>42.599999999999994</v>
      </c>
      <c r="Y13" s="55">
        <f t="shared" si="10"/>
        <v>41</v>
      </c>
      <c r="Z13" s="245">
        <f t="shared" si="11"/>
        <v>96.244131455399071</v>
      </c>
      <c r="AA13" s="246">
        <f t="shared" si="12"/>
        <v>21</v>
      </c>
      <c r="AB13" s="241">
        <f t="shared" si="12"/>
        <v>17</v>
      </c>
      <c r="AC13" s="131">
        <f t="shared" si="13"/>
        <v>80.952380952380949</v>
      </c>
    </row>
    <row r="14" spans="1:29" ht="34.950000000000003" customHeight="1">
      <c r="A14" s="458" t="s">
        <v>98</v>
      </c>
      <c r="B14" s="108">
        <v>1257</v>
      </c>
      <c r="C14" s="108">
        <v>1239</v>
      </c>
      <c r="D14" s="240">
        <v>350</v>
      </c>
      <c r="E14" s="240">
        <v>350</v>
      </c>
      <c r="F14" s="141">
        <f t="shared" si="2"/>
        <v>907</v>
      </c>
      <c r="G14" s="55">
        <f t="shared" si="3"/>
        <v>544.19999999999993</v>
      </c>
      <c r="H14" s="45">
        <f t="shared" si="4"/>
        <v>889</v>
      </c>
      <c r="I14" s="108">
        <f t="shared" si="5"/>
        <v>533.4</v>
      </c>
      <c r="J14" s="242">
        <f>SUM(D14+G14)</f>
        <v>894.19999999999993</v>
      </c>
      <c r="K14" s="55">
        <f>SUM(E14+I14)</f>
        <v>883.4</v>
      </c>
      <c r="L14" s="243">
        <f t="shared" si="6"/>
        <v>98.792216506374416</v>
      </c>
      <c r="M14" s="319">
        <v>84</v>
      </c>
      <c r="N14" s="391">
        <v>64</v>
      </c>
      <c r="O14" s="319">
        <v>27</v>
      </c>
      <c r="P14" s="391">
        <v>24</v>
      </c>
      <c r="Q14" s="325">
        <f t="shared" si="7"/>
        <v>57</v>
      </c>
      <c r="R14" s="326">
        <f t="shared" si="0"/>
        <v>34.199999999999996</v>
      </c>
      <c r="S14" s="327">
        <f t="shared" si="8"/>
        <v>40</v>
      </c>
      <c r="T14" s="326">
        <f t="shared" si="1"/>
        <v>24</v>
      </c>
      <c r="U14" s="326">
        <f t="shared" si="14"/>
        <v>61.199999999999996</v>
      </c>
      <c r="V14" s="326">
        <f t="shared" si="15"/>
        <v>48</v>
      </c>
      <c r="W14" s="312">
        <f t="shared" si="9"/>
        <v>78.431372549019613</v>
      </c>
      <c r="X14" s="244">
        <f t="shared" si="10"/>
        <v>955.4</v>
      </c>
      <c r="Y14" s="55">
        <f t="shared" si="10"/>
        <v>931.4</v>
      </c>
      <c r="Z14" s="248">
        <f t="shared" si="11"/>
        <v>97.487963156792972</v>
      </c>
      <c r="AA14" s="246">
        <f t="shared" si="12"/>
        <v>377</v>
      </c>
      <c r="AB14" s="241">
        <f t="shared" si="12"/>
        <v>374</v>
      </c>
      <c r="AC14" s="125">
        <f t="shared" si="13"/>
        <v>99.204244031830228</v>
      </c>
    </row>
    <row r="15" spans="1:29" ht="34.950000000000003" customHeight="1">
      <c r="A15" s="459" t="s">
        <v>99</v>
      </c>
      <c r="B15" s="108">
        <v>2127</v>
      </c>
      <c r="C15" s="108">
        <v>1851</v>
      </c>
      <c r="D15" s="240">
        <v>683</v>
      </c>
      <c r="E15" s="240">
        <v>696</v>
      </c>
      <c r="F15" s="141">
        <f t="shared" si="2"/>
        <v>1444</v>
      </c>
      <c r="G15" s="55">
        <f t="shared" si="3"/>
        <v>866.4</v>
      </c>
      <c r="H15" s="45">
        <f t="shared" si="4"/>
        <v>1155</v>
      </c>
      <c r="I15" s="108">
        <f t="shared" si="5"/>
        <v>693</v>
      </c>
      <c r="J15" s="242">
        <f>SUM(D15+G15)</f>
        <v>1549.4</v>
      </c>
      <c r="K15" s="55">
        <f>SUM(E15+I15)</f>
        <v>1389</v>
      </c>
      <c r="L15" s="247">
        <f t="shared" si="6"/>
        <v>89.647605524719239</v>
      </c>
      <c r="M15" s="319">
        <v>62</v>
      </c>
      <c r="N15" s="391">
        <v>65</v>
      </c>
      <c r="O15" s="319">
        <v>34</v>
      </c>
      <c r="P15" s="391">
        <v>35</v>
      </c>
      <c r="Q15" s="325">
        <f t="shared" si="7"/>
        <v>28</v>
      </c>
      <c r="R15" s="326">
        <f t="shared" si="0"/>
        <v>16.8</v>
      </c>
      <c r="S15" s="327">
        <f t="shared" si="8"/>
        <v>30</v>
      </c>
      <c r="T15" s="326">
        <f t="shared" si="1"/>
        <v>18</v>
      </c>
      <c r="U15" s="326">
        <f t="shared" si="14"/>
        <v>50.8</v>
      </c>
      <c r="V15" s="326">
        <f t="shared" si="15"/>
        <v>53</v>
      </c>
      <c r="W15" s="312">
        <f t="shared" si="9"/>
        <v>104.33070866141733</v>
      </c>
      <c r="X15" s="244">
        <f t="shared" si="10"/>
        <v>1600.2</v>
      </c>
      <c r="Y15" s="55">
        <f t="shared" si="10"/>
        <v>1442</v>
      </c>
      <c r="Z15" s="245">
        <f t="shared" si="11"/>
        <v>90.11373578302711</v>
      </c>
      <c r="AA15" s="246">
        <f t="shared" si="12"/>
        <v>717</v>
      </c>
      <c r="AB15" s="241">
        <f t="shared" si="12"/>
        <v>731</v>
      </c>
      <c r="AC15" s="125">
        <f t="shared" si="13"/>
        <v>101.95258019525801</v>
      </c>
    </row>
    <row r="16" spans="1:29" ht="34.950000000000003" customHeight="1">
      <c r="A16" s="458" t="s">
        <v>100</v>
      </c>
      <c r="B16" s="108"/>
      <c r="C16" s="108"/>
      <c r="D16" s="240"/>
      <c r="E16" s="240"/>
      <c r="F16" s="141"/>
      <c r="G16" s="241"/>
      <c r="H16" s="45"/>
      <c r="I16" s="108"/>
      <c r="J16" s="242"/>
      <c r="K16" s="55"/>
      <c r="L16" s="247"/>
      <c r="M16" s="319">
        <v>31</v>
      </c>
      <c r="N16" s="391">
        <v>19</v>
      </c>
      <c r="O16" s="319">
        <v>11</v>
      </c>
      <c r="P16" s="391">
        <v>11</v>
      </c>
      <c r="Q16" s="325">
        <f t="shared" si="7"/>
        <v>20</v>
      </c>
      <c r="R16" s="326">
        <f t="shared" si="0"/>
        <v>12</v>
      </c>
      <c r="S16" s="327">
        <f t="shared" si="8"/>
        <v>8</v>
      </c>
      <c r="T16" s="326">
        <f t="shared" si="1"/>
        <v>4.8</v>
      </c>
      <c r="U16" s="326">
        <f t="shared" si="14"/>
        <v>23</v>
      </c>
      <c r="V16" s="326">
        <f t="shared" si="15"/>
        <v>15.8</v>
      </c>
      <c r="W16" s="311">
        <f t="shared" si="9"/>
        <v>68.695652173913047</v>
      </c>
      <c r="X16" s="244">
        <f t="shared" si="10"/>
        <v>23</v>
      </c>
      <c r="Y16" s="55">
        <f t="shared" si="10"/>
        <v>15.8</v>
      </c>
      <c r="Z16" s="248">
        <f t="shared" si="11"/>
        <v>68.695652173913047</v>
      </c>
      <c r="AA16" s="246">
        <f t="shared" si="12"/>
        <v>11</v>
      </c>
      <c r="AB16" s="241">
        <f t="shared" si="12"/>
        <v>11</v>
      </c>
      <c r="AC16" s="131">
        <f t="shared" si="13"/>
        <v>100</v>
      </c>
    </row>
    <row r="17" spans="1:29" ht="34.950000000000003" customHeight="1">
      <c r="A17" s="458" t="s">
        <v>101</v>
      </c>
      <c r="B17" s="108">
        <v>3824</v>
      </c>
      <c r="C17" s="108">
        <v>3942</v>
      </c>
      <c r="D17" s="240">
        <v>1080</v>
      </c>
      <c r="E17" s="240">
        <v>1000</v>
      </c>
      <c r="F17" s="141">
        <f t="shared" si="2"/>
        <v>2744</v>
      </c>
      <c r="G17" s="241">
        <f t="shared" si="3"/>
        <v>1646.3999999999999</v>
      </c>
      <c r="H17" s="45">
        <f t="shared" si="4"/>
        <v>2942</v>
      </c>
      <c r="I17" s="108">
        <f t="shared" si="5"/>
        <v>1765.2</v>
      </c>
      <c r="J17" s="242">
        <f t="shared" ref="J17:J25" si="16">SUM(D17+G17)</f>
        <v>2726.3999999999996</v>
      </c>
      <c r="K17" s="55">
        <f t="shared" ref="K17:K25" si="17">SUM(E17+I17)</f>
        <v>2765.2</v>
      </c>
      <c r="L17" s="243">
        <f t="shared" si="6"/>
        <v>101.4231220657277</v>
      </c>
      <c r="M17" s="319">
        <v>38</v>
      </c>
      <c r="N17" s="391">
        <v>43</v>
      </c>
      <c r="O17" s="319">
        <v>4</v>
      </c>
      <c r="P17" s="391">
        <v>4</v>
      </c>
      <c r="Q17" s="325">
        <f t="shared" si="7"/>
        <v>34</v>
      </c>
      <c r="R17" s="326">
        <f t="shared" si="0"/>
        <v>20.399999999999999</v>
      </c>
      <c r="S17" s="327">
        <f t="shared" si="8"/>
        <v>39</v>
      </c>
      <c r="T17" s="326">
        <f t="shared" si="1"/>
        <v>23.4</v>
      </c>
      <c r="U17" s="326">
        <f t="shared" si="14"/>
        <v>24.4</v>
      </c>
      <c r="V17" s="326">
        <f t="shared" si="15"/>
        <v>27.4</v>
      </c>
      <c r="W17" s="312">
        <f t="shared" si="9"/>
        <v>112.29508196721312</v>
      </c>
      <c r="X17" s="244">
        <f t="shared" si="10"/>
        <v>2750.7999999999997</v>
      </c>
      <c r="Y17" s="55">
        <f t="shared" si="10"/>
        <v>2792.6</v>
      </c>
      <c r="Z17" s="248">
        <f t="shared" si="11"/>
        <v>101.51955794677912</v>
      </c>
      <c r="AA17" s="246">
        <f t="shared" si="12"/>
        <v>1084</v>
      </c>
      <c r="AB17" s="241">
        <f t="shared" si="12"/>
        <v>1004</v>
      </c>
      <c r="AC17" s="125">
        <f t="shared" si="13"/>
        <v>92.619926199261997</v>
      </c>
    </row>
    <row r="18" spans="1:29" ht="34.950000000000003" customHeight="1">
      <c r="A18" s="458" t="s">
        <v>102</v>
      </c>
      <c r="B18" s="108">
        <v>655</v>
      </c>
      <c r="C18" s="108">
        <v>698</v>
      </c>
      <c r="D18" s="240">
        <v>237</v>
      </c>
      <c r="E18" s="240">
        <v>237</v>
      </c>
      <c r="F18" s="141">
        <f t="shared" si="2"/>
        <v>418</v>
      </c>
      <c r="G18" s="55">
        <f t="shared" si="3"/>
        <v>250.79999999999998</v>
      </c>
      <c r="H18" s="45">
        <f t="shared" si="4"/>
        <v>461</v>
      </c>
      <c r="I18" s="108">
        <f t="shared" si="5"/>
        <v>276.59999999999997</v>
      </c>
      <c r="J18" s="242">
        <f t="shared" si="16"/>
        <v>487.79999999999995</v>
      </c>
      <c r="K18" s="55">
        <f t="shared" si="17"/>
        <v>513.59999999999991</v>
      </c>
      <c r="L18" s="243">
        <f t="shared" si="6"/>
        <v>105.28905289052889</v>
      </c>
      <c r="M18" s="319">
        <v>75</v>
      </c>
      <c r="N18" s="391">
        <v>64</v>
      </c>
      <c r="O18" s="319">
        <v>41</v>
      </c>
      <c r="P18" s="391">
        <v>37</v>
      </c>
      <c r="Q18" s="325">
        <f t="shared" si="7"/>
        <v>34</v>
      </c>
      <c r="R18" s="326">
        <f t="shared" si="0"/>
        <v>20.399999999999999</v>
      </c>
      <c r="S18" s="327">
        <f t="shared" si="8"/>
        <v>27</v>
      </c>
      <c r="T18" s="326">
        <f t="shared" si="1"/>
        <v>16.2</v>
      </c>
      <c r="U18" s="326">
        <f t="shared" si="14"/>
        <v>61.4</v>
      </c>
      <c r="V18" s="326">
        <f t="shared" si="15"/>
        <v>53.2</v>
      </c>
      <c r="W18" s="312">
        <f t="shared" si="9"/>
        <v>86.644951140065146</v>
      </c>
      <c r="X18" s="244">
        <f t="shared" si="10"/>
        <v>549.19999999999993</v>
      </c>
      <c r="Y18" s="55">
        <f t="shared" si="10"/>
        <v>566.79999999999995</v>
      </c>
      <c r="Z18" s="248">
        <f t="shared" si="11"/>
        <v>103.20466132556447</v>
      </c>
      <c r="AA18" s="246">
        <f t="shared" si="12"/>
        <v>278</v>
      </c>
      <c r="AB18" s="241">
        <f t="shared" si="12"/>
        <v>274</v>
      </c>
      <c r="AC18" s="125">
        <f t="shared" si="13"/>
        <v>98.561151079136692</v>
      </c>
    </row>
    <row r="19" spans="1:29" ht="34.950000000000003" customHeight="1">
      <c r="A19" s="458" t="s">
        <v>103</v>
      </c>
      <c r="B19" s="108">
        <v>301</v>
      </c>
      <c r="C19" s="108">
        <v>123</v>
      </c>
      <c r="D19" s="240">
        <v>0</v>
      </c>
      <c r="E19" s="240"/>
      <c r="F19" s="141">
        <f t="shared" si="2"/>
        <v>301</v>
      </c>
      <c r="G19" s="55">
        <f t="shared" si="3"/>
        <v>180.6</v>
      </c>
      <c r="H19" s="45">
        <f t="shared" si="4"/>
        <v>123</v>
      </c>
      <c r="I19" s="108">
        <f t="shared" si="5"/>
        <v>73.8</v>
      </c>
      <c r="J19" s="242">
        <f t="shared" si="16"/>
        <v>180.6</v>
      </c>
      <c r="K19" s="55">
        <f t="shared" si="17"/>
        <v>73.8</v>
      </c>
      <c r="L19" s="247">
        <f t="shared" si="6"/>
        <v>40.863787375415285</v>
      </c>
      <c r="M19" s="319">
        <v>31</v>
      </c>
      <c r="N19" s="391">
        <v>29</v>
      </c>
      <c r="O19" s="319">
        <v>16</v>
      </c>
      <c r="P19" s="391">
        <v>15</v>
      </c>
      <c r="Q19" s="325">
        <f t="shared" si="7"/>
        <v>15</v>
      </c>
      <c r="R19" s="326">
        <f t="shared" si="0"/>
        <v>9</v>
      </c>
      <c r="S19" s="327">
        <f t="shared" si="8"/>
        <v>14</v>
      </c>
      <c r="T19" s="326">
        <f t="shared" si="1"/>
        <v>8.4</v>
      </c>
      <c r="U19" s="326">
        <f t="shared" si="14"/>
        <v>25</v>
      </c>
      <c r="V19" s="326">
        <f t="shared" si="15"/>
        <v>23.4</v>
      </c>
      <c r="W19" s="312">
        <f t="shared" si="9"/>
        <v>93.6</v>
      </c>
      <c r="X19" s="244">
        <f t="shared" si="10"/>
        <v>205.6</v>
      </c>
      <c r="Y19" s="55">
        <f t="shared" si="10"/>
        <v>97.199999999999989</v>
      </c>
      <c r="Z19" s="245">
        <f t="shared" si="11"/>
        <v>47.276264591439684</v>
      </c>
      <c r="AA19" s="246">
        <f t="shared" si="12"/>
        <v>16</v>
      </c>
      <c r="AB19" s="241">
        <f t="shared" si="12"/>
        <v>15</v>
      </c>
      <c r="AC19" s="125">
        <f t="shared" si="13"/>
        <v>93.75</v>
      </c>
    </row>
    <row r="20" spans="1:29" ht="34.950000000000003" customHeight="1">
      <c r="A20" s="458" t="s">
        <v>104</v>
      </c>
      <c r="B20" s="108">
        <v>934</v>
      </c>
      <c r="C20" s="655">
        <v>1164</v>
      </c>
      <c r="D20" s="240">
        <v>668</v>
      </c>
      <c r="E20" s="240">
        <v>758</v>
      </c>
      <c r="F20" s="141">
        <f t="shared" si="2"/>
        <v>266</v>
      </c>
      <c r="G20" s="241">
        <f t="shared" si="3"/>
        <v>159.6</v>
      </c>
      <c r="H20" s="45">
        <f t="shared" si="4"/>
        <v>406</v>
      </c>
      <c r="I20" s="108">
        <f t="shared" si="5"/>
        <v>243.6</v>
      </c>
      <c r="J20" s="242">
        <f t="shared" si="16"/>
        <v>827.6</v>
      </c>
      <c r="K20" s="55">
        <f t="shared" si="17"/>
        <v>1001.6</v>
      </c>
      <c r="L20" s="247">
        <f t="shared" si="6"/>
        <v>121.02464958917352</v>
      </c>
      <c r="M20" s="319">
        <v>110</v>
      </c>
      <c r="N20" s="391">
        <v>75</v>
      </c>
      <c r="O20" s="319">
        <v>35</v>
      </c>
      <c r="P20" s="391">
        <v>27</v>
      </c>
      <c r="Q20" s="325">
        <f t="shared" si="7"/>
        <v>75</v>
      </c>
      <c r="R20" s="326">
        <f t="shared" si="0"/>
        <v>45</v>
      </c>
      <c r="S20" s="327">
        <f t="shared" si="8"/>
        <v>48</v>
      </c>
      <c r="T20" s="326">
        <f t="shared" si="1"/>
        <v>28.799999999999997</v>
      </c>
      <c r="U20" s="326">
        <f t="shared" si="14"/>
        <v>80</v>
      </c>
      <c r="V20" s="326">
        <f t="shared" si="15"/>
        <v>55.8</v>
      </c>
      <c r="W20" s="312">
        <f t="shared" si="9"/>
        <v>69.75</v>
      </c>
      <c r="X20" s="244">
        <f t="shared" si="10"/>
        <v>907.6</v>
      </c>
      <c r="Y20" s="55">
        <f t="shared" si="10"/>
        <v>1057.4000000000001</v>
      </c>
      <c r="Z20" s="245">
        <f t="shared" si="11"/>
        <v>116.50506831203174</v>
      </c>
      <c r="AA20" s="246">
        <f t="shared" si="12"/>
        <v>703</v>
      </c>
      <c r="AB20" s="241">
        <f t="shared" si="12"/>
        <v>785</v>
      </c>
      <c r="AC20" s="125">
        <f t="shared" si="13"/>
        <v>111.66429587482219</v>
      </c>
    </row>
    <row r="21" spans="1:29" ht="34.950000000000003" customHeight="1">
      <c r="A21" s="458" t="s">
        <v>105</v>
      </c>
      <c r="B21" s="108">
        <v>872</v>
      </c>
      <c r="C21" s="108">
        <v>957</v>
      </c>
      <c r="D21" s="240">
        <v>364</v>
      </c>
      <c r="E21" s="240">
        <v>311</v>
      </c>
      <c r="F21" s="141">
        <f t="shared" si="2"/>
        <v>508</v>
      </c>
      <c r="G21" s="55">
        <f t="shared" si="3"/>
        <v>304.8</v>
      </c>
      <c r="H21" s="45">
        <f t="shared" si="4"/>
        <v>646</v>
      </c>
      <c r="I21" s="108">
        <f t="shared" si="5"/>
        <v>387.59999999999997</v>
      </c>
      <c r="J21" s="242">
        <f t="shared" si="16"/>
        <v>668.8</v>
      </c>
      <c r="K21" s="55">
        <f t="shared" si="17"/>
        <v>698.59999999999991</v>
      </c>
      <c r="L21" s="243">
        <f t="shared" si="6"/>
        <v>104.45574162679425</v>
      </c>
      <c r="M21" s="319">
        <v>66</v>
      </c>
      <c r="N21" s="391">
        <v>34</v>
      </c>
      <c r="O21" s="319">
        <v>15</v>
      </c>
      <c r="P21" s="391">
        <v>11</v>
      </c>
      <c r="Q21" s="325">
        <f t="shared" si="7"/>
        <v>51</v>
      </c>
      <c r="R21" s="326">
        <f t="shared" si="0"/>
        <v>30.599999999999998</v>
      </c>
      <c r="S21" s="327">
        <f t="shared" si="8"/>
        <v>23</v>
      </c>
      <c r="T21" s="326">
        <f t="shared" si="1"/>
        <v>13.799999999999999</v>
      </c>
      <c r="U21" s="326">
        <f t="shared" si="14"/>
        <v>45.599999999999994</v>
      </c>
      <c r="V21" s="326">
        <f t="shared" si="15"/>
        <v>24.799999999999997</v>
      </c>
      <c r="W21" s="312">
        <f t="shared" si="9"/>
        <v>54.385964912280706</v>
      </c>
      <c r="X21" s="244">
        <f t="shared" si="10"/>
        <v>714.4</v>
      </c>
      <c r="Y21" s="55">
        <f t="shared" si="10"/>
        <v>723.39999999999986</v>
      </c>
      <c r="Z21" s="248">
        <f t="shared" si="11"/>
        <v>101.25979843225082</v>
      </c>
      <c r="AA21" s="246">
        <f t="shared" si="12"/>
        <v>379</v>
      </c>
      <c r="AB21" s="241">
        <f t="shared" si="12"/>
        <v>322</v>
      </c>
      <c r="AC21" s="131">
        <f t="shared" si="13"/>
        <v>84.96042216358839</v>
      </c>
    </row>
    <row r="22" spans="1:29" ht="34.950000000000003" customHeight="1">
      <c r="A22" s="458" t="s">
        <v>106</v>
      </c>
      <c r="B22" s="108">
        <v>22</v>
      </c>
      <c r="C22" s="108">
        <v>22</v>
      </c>
      <c r="D22" s="240">
        <v>5</v>
      </c>
      <c r="E22" s="240">
        <v>5</v>
      </c>
      <c r="F22" s="141">
        <f>SUM(B22-D22)</f>
        <v>17</v>
      </c>
      <c r="G22" s="241">
        <f>SUM(F22*0.6)</f>
        <v>10.199999999999999</v>
      </c>
      <c r="H22" s="45">
        <f>SUM(C22-E22)</f>
        <v>17</v>
      </c>
      <c r="I22" s="108">
        <f>SUM(H22*0.6)</f>
        <v>10.199999999999999</v>
      </c>
      <c r="J22" s="242">
        <f t="shared" si="16"/>
        <v>15.2</v>
      </c>
      <c r="K22" s="55">
        <f t="shared" si="17"/>
        <v>15.2</v>
      </c>
      <c r="L22" s="243">
        <f t="shared" si="6"/>
        <v>100</v>
      </c>
      <c r="M22" s="319">
        <v>131</v>
      </c>
      <c r="N22" s="391">
        <v>142</v>
      </c>
      <c r="O22" s="319">
        <v>45</v>
      </c>
      <c r="P22" s="391">
        <v>41</v>
      </c>
      <c r="Q22" s="325">
        <f t="shared" si="7"/>
        <v>86</v>
      </c>
      <c r="R22" s="326">
        <f t="shared" si="0"/>
        <v>51.6</v>
      </c>
      <c r="S22" s="327">
        <f t="shared" si="8"/>
        <v>101</v>
      </c>
      <c r="T22" s="326">
        <f t="shared" si="1"/>
        <v>60.599999999999994</v>
      </c>
      <c r="U22" s="326">
        <f t="shared" si="14"/>
        <v>96.6</v>
      </c>
      <c r="V22" s="326">
        <f t="shared" si="15"/>
        <v>101.6</v>
      </c>
      <c r="W22" s="312">
        <f t="shared" si="9"/>
        <v>105.17598343685299</v>
      </c>
      <c r="X22" s="244">
        <f t="shared" si="10"/>
        <v>111.8</v>
      </c>
      <c r="Y22" s="55">
        <f t="shared" si="10"/>
        <v>116.8</v>
      </c>
      <c r="Z22" s="245">
        <f t="shared" si="11"/>
        <v>104.47227191413238</v>
      </c>
      <c r="AA22" s="246">
        <f t="shared" si="12"/>
        <v>50</v>
      </c>
      <c r="AB22" s="241">
        <f t="shared" si="12"/>
        <v>46</v>
      </c>
      <c r="AC22" s="125">
        <f t="shared" si="13"/>
        <v>92</v>
      </c>
    </row>
    <row r="23" spans="1:29" ht="34.950000000000003" customHeight="1">
      <c r="A23" s="458" t="s">
        <v>107</v>
      </c>
      <c r="B23" s="108">
        <v>441</v>
      </c>
      <c r="C23" s="108">
        <v>500</v>
      </c>
      <c r="D23" s="240">
        <v>150</v>
      </c>
      <c r="E23" s="240">
        <v>150</v>
      </c>
      <c r="F23" s="141">
        <f t="shared" si="2"/>
        <v>291</v>
      </c>
      <c r="G23" s="55">
        <f t="shared" si="3"/>
        <v>174.6</v>
      </c>
      <c r="H23" s="45">
        <f t="shared" si="4"/>
        <v>350</v>
      </c>
      <c r="I23" s="108">
        <f t="shared" si="5"/>
        <v>210</v>
      </c>
      <c r="J23" s="242">
        <f t="shared" si="16"/>
        <v>324.60000000000002</v>
      </c>
      <c r="K23" s="55">
        <f t="shared" si="17"/>
        <v>360</v>
      </c>
      <c r="L23" s="247">
        <f t="shared" si="6"/>
        <v>110.90573012939001</v>
      </c>
      <c r="M23" s="319">
        <v>27</v>
      </c>
      <c r="N23" s="391">
        <v>25</v>
      </c>
      <c r="O23" s="319">
        <v>14</v>
      </c>
      <c r="P23" s="391">
        <v>10</v>
      </c>
      <c r="Q23" s="325">
        <f t="shared" si="7"/>
        <v>13</v>
      </c>
      <c r="R23" s="326">
        <f t="shared" si="0"/>
        <v>7.8</v>
      </c>
      <c r="S23" s="327">
        <f t="shared" si="8"/>
        <v>15</v>
      </c>
      <c r="T23" s="326">
        <f t="shared" si="1"/>
        <v>9</v>
      </c>
      <c r="U23" s="326">
        <f t="shared" si="14"/>
        <v>21.8</v>
      </c>
      <c r="V23" s="326">
        <f t="shared" si="15"/>
        <v>19</v>
      </c>
      <c r="W23" s="311">
        <f t="shared" si="9"/>
        <v>87.155963302752298</v>
      </c>
      <c r="X23" s="244">
        <f t="shared" si="10"/>
        <v>346.40000000000003</v>
      </c>
      <c r="Y23" s="55">
        <f t="shared" si="10"/>
        <v>379</v>
      </c>
      <c r="Z23" s="245">
        <f t="shared" si="11"/>
        <v>109.41108545034641</v>
      </c>
      <c r="AA23" s="246">
        <f t="shared" si="12"/>
        <v>164</v>
      </c>
      <c r="AB23" s="241">
        <f t="shared" si="12"/>
        <v>160</v>
      </c>
      <c r="AC23" s="125">
        <f t="shared" si="13"/>
        <v>97.560975609756099</v>
      </c>
    </row>
    <row r="24" spans="1:29" ht="34.950000000000003" customHeight="1" thickBot="1">
      <c r="A24" s="460" t="s">
        <v>108</v>
      </c>
      <c r="B24" s="109">
        <v>129</v>
      </c>
      <c r="C24" s="109">
        <v>92</v>
      </c>
      <c r="D24" s="283">
        <v>0</v>
      </c>
      <c r="E24" s="283"/>
      <c r="F24" s="317">
        <f t="shared" si="2"/>
        <v>129</v>
      </c>
      <c r="G24" s="285">
        <f t="shared" si="3"/>
        <v>77.399999999999991</v>
      </c>
      <c r="H24" s="47">
        <f t="shared" si="4"/>
        <v>92</v>
      </c>
      <c r="I24" s="109">
        <f t="shared" si="5"/>
        <v>55.199999999999996</v>
      </c>
      <c r="J24" s="286">
        <f t="shared" si="16"/>
        <v>77.399999999999991</v>
      </c>
      <c r="K24" s="265">
        <f t="shared" si="17"/>
        <v>55.199999999999996</v>
      </c>
      <c r="L24" s="287">
        <f t="shared" si="6"/>
        <v>71.31782945736434</v>
      </c>
      <c r="M24" s="320">
        <v>62</v>
      </c>
      <c r="N24" s="392">
        <v>45</v>
      </c>
      <c r="O24" s="320">
        <v>16</v>
      </c>
      <c r="P24" s="392">
        <v>13</v>
      </c>
      <c r="Q24" s="328">
        <f t="shared" si="7"/>
        <v>46</v>
      </c>
      <c r="R24" s="329">
        <f t="shared" si="0"/>
        <v>27.599999999999998</v>
      </c>
      <c r="S24" s="330">
        <f t="shared" si="8"/>
        <v>32</v>
      </c>
      <c r="T24" s="329">
        <f t="shared" si="1"/>
        <v>19.2</v>
      </c>
      <c r="U24" s="329">
        <f t="shared" si="14"/>
        <v>43.599999999999994</v>
      </c>
      <c r="V24" s="329">
        <f t="shared" si="15"/>
        <v>32.200000000000003</v>
      </c>
      <c r="W24" s="331">
        <f t="shared" si="9"/>
        <v>73.853211009174331</v>
      </c>
      <c r="X24" s="251">
        <f t="shared" si="10"/>
        <v>120.99999999999999</v>
      </c>
      <c r="Y24" s="250">
        <f t="shared" si="10"/>
        <v>87.4</v>
      </c>
      <c r="Z24" s="252">
        <f t="shared" si="11"/>
        <v>72.2314049586777</v>
      </c>
      <c r="AA24" s="253">
        <f t="shared" si="12"/>
        <v>16</v>
      </c>
      <c r="AB24" s="249">
        <f t="shared" si="12"/>
        <v>13</v>
      </c>
      <c r="AC24" s="291">
        <f t="shared" si="13"/>
        <v>81.25</v>
      </c>
    </row>
    <row r="25" spans="1:29" ht="34.950000000000003" customHeight="1" thickBot="1">
      <c r="A25" s="461" t="s">
        <v>48</v>
      </c>
      <c r="B25" s="820">
        <f>SUM(B8:B24)</f>
        <v>14794</v>
      </c>
      <c r="C25" s="820">
        <f>SUM(C8:C24)</f>
        <v>14810</v>
      </c>
      <c r="D25" s="820">
        <f>SUM(D8:D24)</f>
        <v>4996</v>
      </c>
      <c r="E25" s="821">
        <f>SUM(E8:E24)</f>
        <v>4996</v>
      </c>
      <c r="F25" s="254">
        <f>SUM(F8:F24)</f>
        <v>9798</v>
      </c>
      <c r="G25" s="255">
        <f>SUM(F25*0.6)</f>
        <v>5878.8</v>
      </c>
      <c r="H25" s="256">
        <f>SUM(H8:H24)</f>
        <v>9814</v>
      </c>
      <c r="I25" s="257">
        <f>SUM(H25*0.6)</f>
        <v>5888.4</v>
      </c>
      <c r="J25" s="829">
        <f t="shared" si="16"/>
        <v>10874.8</v>
      </c>
      <c r="K25" s="830">
        <f t="shared" si="17"/>
        <v>10884.4</v>
      </c>
      <c r="L25" s="137">
        <f>SUM(K25/J25)*100</f>
        <v>100.08827748556295</v>
      </c>
      <c r="M25" s="822">
        <f>SUM(M8:M24)</f>
        <v>999</v>
      </c>
      <c r="N25" s="823">
        <f>SUM(N8:N24)</f>
        <v>892</v>
      </c>
      <c r="O25" s="461">
        <f>SUM(O8:O24)</f>
        <v>340</v>
      </c>
      <c r="P25" s="824">
        <f>SUM(P8:P24)</f>
        <v>307</v>
      </c>
      <c r="Q25" s="823">
        <f>SUM(Q8:Q24)</f>
        <v>659</v>
      </c>
      <c r="R25" s="825">
        <f t="shared" si="0"/>
        <v>395.4</v>
      </c>
      <c r="S25" s="823">
        <f>SUM(S8:S24)</f>
        <v>585</v>
      </c>
      <c r="T25" s="825">
        <f t="shared" si="1"/>
        <v>351</v>
      </c>
      <c r="U25" s="826">
        <f>SUM(O25+R25)</f>
        <v>735.4</v>
      </c>
      <c r="V25" s="827">
        <f>SUM(P25+T25)</f>
        <v>658</v>
      </c>
      <c r="W25" s="828">
        <f>SUM(V25/U25)*100</f>
        <v>89.475115583356001</v>
      </c>
      <c r="X25" s="261">
        <f>J25+U25</f>
        <v>11610.199999999999</v>
      </c>
      <c r="Y25" s="258">
        <f>K25+V25</f>
        <v>11542.4</v>
      </c>
      <c r="Z25" s="259">
        <f t="shared" si="11"/>
        <v>99.416030731598084</v>
      </c>
      <c r="AA25" s="255">
        <f>D25+O25</f>
        <v>5336</v>
      </c>
      <c r="AB25" s="255">
        <f>E25+P25</f>
        <v>5303</v>
      </c>
      <c r="AC25" s="137">
        <f t="shared" si="13"/>
        <v>99.381559220389803</v>
      </c>
    </row>
    <row r="26" spans="1:29" ht="15.6">
      <c r="B26" s="464"/>
      <c r="C26" s="819"/>
      <c r="D26" s="268"/>
      <c r="E26" s="143"/>
      <c r="L26" s="1"/>
      <c r="M26" s="489"/>
      <c r="N26" s="1"/>
      <c r="O26" s="489"/>
      <c r="Y26" s="138"/>
    </row>
    <row r="27" spans="1:29" ht="15.6">
      <c r="B27" s="488"/>
      <c r="C27" s="488"/>
      <c r="D27" s="464"/>
      <c r="M27" s="489"/>
      <c r="O27" s="489"/>
    </row>
    <row r="36" spans="17:17" ht="15.6">
      <c r="Q36" s="260"/>
    </row>
  </sheetData>
  <mergeCells count="24">
    <mergeCell ref="B1:AC2"/>
    <mergeCell ref="D5:D7"/>
    <mergeCell ref="E5:E7"/>
    <mergeCell ref="F5:G5"/>
    <mergeCell ref="H5:I5"/>
    <mergeCell ref="Z4:Z7"/>
    <mergeCell ref="L4:L7"/>
    <mergeCell ref="M4:N5"/>
    <mergeCell ref="X4:Y5"/>
    <mergeCell ref="Q5:R5"/>
    <mergeCell ref="S5:T5"/>
    <mergeCell ref="AA5:AA7"/>
    <mergeCell ref="U4:V5"/>
    <mergeCell ref="P5:P7"/>
    <mergeCell ref="A3:A7"/>
    <mergeCell ref="B3:L3"/>
    <mergeCell ref="M3:W3"/>
    <mergeCell ref="X3:AC3"/>
    <mergeCell ref="B4:C5"/>
    <mergeCell ref="J4:K5"/>
    <mergeCell ref="AC4:AC7"/>
    <mergeCell ref="AB5:AB7"/>
    <mergeCell ref="O5:O7"/>
    <mergeCell ref="W4:W7"/>
  </mergeCells>
  <pageMargins left="0" right="0" top="0" bottom="0" header="0" footer="0"/>
  <pageSetup paperSize="9" scale="75" orientation="landscape" horizontalDpi="12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11</vt:i4>
      </vt:variant>
    </vt:vector>
  </HeadingPairs>
  <TitlesOfParts>
    <vt:vector size="23" baseType="lpstr">
      <vt:lpstr>Свод</vt:lpstr>
      <vt:lpstr>Месяц</vt:lpstr>
      <vt:lpstr>С нач.года </vt:lpstr>
      <vt:lpstr>Отгрузка</vt:lpstr>
      <vt:lpstr>Товарность  </vt:lpstr>
      <vt:lpstr>АПК </vt:lpstr>
      <vt:lpstr>Ввод жилья,з.пл</vt:lpstr>
      <vt:lpstr>Торговля </vt:lpstr>
      <vt:lpstr>Т.об.-расшифровка</vt:lpstr>
      <vt:lpstr>Общепит-розница</vt:lpstr>
      <vt:lpstr>Сохранность поголовья </vt:lpstr>
      <vt:lpstr>Лист1</vt:lpstr>
      <vt:lpstr>'Сохранность поголовья '!Заголовки_для_печати</vt:lpstr>
      <vt:lpstr>'Торговля '!Заголовки_для_печати</vt:lpstr>
      <vt:lpstr>'АПК '!Область_печати</vt:lpstr>
      <vt:lpstr>Месяц!Область_печати</vt:lpstr>
      <vt:lpstr>'Общепит-розница'!Область_печати</vt:lpstr>
      <vt:lpstr>Отгрузка!Область_печати</vt:lpstr>
      <vt:lpstr>'С нач.года '!Область_печати</vt:lpstr>
      <vt:lpstr>Свод!Область_печати</vt:lpstr>
      <vt:lpstr>'Т.об.-расшифровка'!Область_печати</vt:lpstr>
      <vt:lpstr>'Товарность  '!Область_печати</vt:lpstr>
      <vt:lpstr>'Торговля '!Область_печати</vt:lpstr>
    </vt:vector>
  </TitlesOfParts>
  <Company>Социально-экономический отдел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Социально-экономический отдел</dc:creator>
  <cp:lastModifiedBy>Попкова</cp:lastModifiedBy>
  <cp:lastPrinted>2017-07-18T06:25:35Z</cp:lastPrinted>
  <dcterms:created xsi:type="dcterms:W3CDTF">2004-02-10T05:56:11Z</dcterms:created>
  <dcterms:modified xsi:type="dcterms:W3CDTF">2017-07-18T07:25:28Z</dcterms:modified>
</cp:coreProperties>
</file>